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rnab\Downloads\Needs Assessment Tool Finalisation with HQ\Final 03042024\Willian 2nd round remarks 05052024\"/>
    </mc:Choice>
  </mc:AlternateContent>
  <xr:revisionPtr revIDLastSave="0" documentId="13_ncr:1_{3A42619A-E604-41EC-BF40-45519B0610B3}" xr6:coauthVersionLast="47" xr6:coauthVersionMax="47" xr10:uidLastSave="{00000000-0000-0000-0000-000000000000}"/>
  <bookViews>
    <workbookView xWindow="-110" yWindow="-110" windowWidth="25820" windowHeight="13900" firstSheet="2" activeTab="4" xr2:uid="{00000000-000D-0000-FFFF-FFFF00000000}"/>
  </bookViews>
  <sheets>
    <sheet name="Instructions" sheetId="11" r:id="rId1"/>
    <sheet name="Suggested Partnership Option " sheetId="12" r:id="rId2"/>
    <sheet name="0 Composite Gap Score" sheetId="6" r:id="rId3"/>
    <sheet name="1 Notification Gap" sheetId="1" r:id="rId4"/>
    <sheet name="2 Diabetes Testing Gap" sheetId="5" r:id="rId5"/>
    <sheet name="3 HIV Testing Gap" sheetId="4" r:id="rId6"/>
    <sheet name="4 MC Gap" sheetId="8" r:id="rId7"/>
    <sheet name="5 UDST Gap" sheetId="9" r:id="rId8"/>
    <sheet name="6 Treatment Outcome Gap" sheetId="7" r:id="rId9"/>
  </sheets>
  <definedNames>
    <definedName name="_xlnm._FilterDatabase" localSheetId="4" hidden="1">'2 Diabetes Testing Gap'!$AH$1:$AO$33</definedName>
    <definedName name="_xlnm._FilterDatabase" localSheetId="5" hidden="1">'3 HIV Testing Gap'!$AH$1:$AO$33</definedName>
    <definedName name="_xlnm._FilterDatabase" localSheetId="7" hidden="1">'5 UDST Gap'!$AH$1:$AO$33</definedName>
    <definedName name="_xlnm._FilterDatabase" localSheetId="8" hidden="1">'6 Treatment Outcome Gap'!$AH$1:$AO$33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B2" i="9"/>
  <c r="B2" i="8"/>
  <c r="B3" i="8" s="1"/>
  <c r="B5" i="8" s="1"/>
  <c r="B2" i="4"/>
  <c r="B3" i="4" s="1"/>
  <c r="B5" i="4" s="1"/>
  <c r="B2" i="5"/>
  <c r="G2" i="7"/>
  <c r="S2" i="7" s="1"/>
  <c r="H2" i="7"/>
  <c r="W2" i="7" s="1"/>
  <c r="I2" i="7"/>
  <c r="AA2" i="7" s="1"/>
  <c r="J2" i="7"/>
  <c r="AE2" i="7" s="1"/>
  <c r="F2" i="7"/>
  <c r="O2" i="7" s="1"/>
  <c r="G2" i="9"/>
  <c r="S2" i="9" s="1"/>
  <c r="H2" i="9"/>
  <c r="W2" i="9" s="1"/>
  <c r="I2" i="9"/>
  <c r="AA2" i="9" s="1"/>
  <c r="J2" i="9"/>
  <c r="AE2" i="9" s="1"/>
  <c r="F2" i="9"/>
  <c r="O2" i="9" s="1"/>
  <c r="AN2" i="8"/>
  <c r="AJ2" i="8"/>
  <c r="AF2" i="8"/>
  <c r="G2" i="8"/>
  <c r="L2" i="8" s="1"/>
  <c r="T2" i="8" s="1"/>
  <c r="H2" i="8"/>
  <c r="M2" i="8" s="1"/>
  <c r="U2" i="8" s="1"/>
  <c r="I2" i="8"/>
  <c r="N2" i="8" s="1"/>
  <c r="V2" i="8" s="1"/>
  <c r="J2" i="8"/>
  <c r="O2" i="8" s="1"/>
  <c r="W2" i="8" s="1"/>
  <c r="AR2" i="8" s="1"/>
  <c r="F2" i="8"/>
  <c r="K2" i="8" s="1"/>
  <c r="S2" i="8" s="1"/>
  <c r="AB2" i="8" s="1"/>
  <c r="S2" i="4"/>
  <c r="G2" i="4"/>
  <c r="H2" i="4"/>
  <c r="W2" i="4" s="1"/>
  <c r="I2" i="4"/>
  <c r="AA2" i="4" s="1"/>
  <c r="J2" i="4"/>
  <c r="AE2" i="4" s="1"/>
  <c r="F2" i="4"/>
  <c r="O2" i="4" s="1"/>
  <c r="G2" i="5"/>
  <c r="S2" i="5" s="1"/>
  <c r="H2" i="5"/>
  <c r="W2" i="5" s="1"/>
  <c r="I2" i="5"/>
  <c r="AA2" i="5" s="1"/>
  <c r="J2" i="5"/>
  <c r="AE2" i="5" s="1"/>
  <c r="F2" i="5"/>
  <c r="O2" i="5" s="1"/>
  <c r="P2" i="6"/>
  <c r="O2" i="6"/>
  <c r="E4" i="7"/>
  <c r="M4" i="7" s="1"/>
  <c r="E5" i="7"/>
  <c r="AH5" i="7" s="1"/>
  <c r="E6" i="7"/>
  <c r="AH6" i="7" s="1"/>
  <c r="E7" i="7"/>
  <c r="M7" i="7" s="1"/>
  <c r="E8" i="7"/>
  <c r="AH8" i="7" s="1"/>
  <c r="E9" i="7"/>
  <c r="AH9" i="7" s="1"/>
  <c r="E10" i="7"/>
  <c r="AH10" i="7" s="1"/>
  <c r="E11" i="7"/>
  <c r="AH11" i="7" s="1"/>
  <c r="E12" i="7"/>
  <c r="AH12" i="7" s="1"/>
  <c r="E13" i="7"/>
  <c r="AH13" i="7" s="1"/>
  <c r="E14" i="7"/>
  <c r="M14" i="7" s="1"/>
  <c r="E15" i="7"/>
  <c r="M15" i="7" s="1"/>
  <c r="E16" i="7"/>
  <c r="M16" i="7" s="1"/>
  <c r="E17" i="7"/>
  <c r="M17" i="7" s="1"/>
  <c r="E18" i="7"/>
  <c r="AH18" i="7" s="1"/>
  <c r="E19" i="7"/>
  <c r="M19" i="7" s="1"/>
  <c r="E20" i="7"/>
  <c r="M20" i="7" s="1"/>
  <c r="E21" i="7"/>
  <c r="AH21" i="7" s="1"/>
  <c r="E22" i="7"/>
  <c r="AH22" i="7" s="1"/>
  <c r="E23" i="7"/>
  <c r="AH23" i="7" s="1"/>
  <c r="E24" i="7"/>
  <c r="AH24" i="7" s="1"/>
  <c r="E25" i="7"/>
  <c r="AH25" i="7" s="1"/>
  <c r="E26" i="7"/>
  <c r="M26" i="7" s="1"/>
  <c r="E27" i="7"/>
  <c r="M27" i="7" s="1"/>
  <c r="E28" i="7"/>
  <c r="M28" i="7" s="1"/>
  <c r="E29" i="7"/>
  <c r="AH29" i="7" s="1"/>
  <c r="E30" i="7"/>
  <c r="AH30" i="7" s="1"/>
  <c r="E31" i="7"/>
  <c r="M31" i="7" s="1"/>
  <c r="E32" i="7"/>
  <c r="AH32" i="7" s="1"/>
  <c r="E33" i="7"/>
  <c r="AH33" i="7" s="1"/>
  <c r="E3" i="7"/>
  <c r="AH3" i="7" s="1"/>
  <c r="E4" i="9"/>
  <c r="AH4" i="9" s="1"/>
  <c r="E5" i="9"/>
  <c r="M5" i="9" s="1"/>
  <c r="E6" i="9"/>
  <c r="M6" i="9" s="1"/>
  <c r="E7" i="9"/>
  <c r="M7" i="9" s="1"/>
  <c r="E8" i="9"/>
  <c r="M8" i="9" s="1"/>
  <c r="E9" i="9"/>
  <c r="M9" i="9" s="1"/>
  <c r="E10" i="9"/>
  <c r="M10" i="9" s="1"/>
  <c r="E11" i="9"/>
  <c r="M11" i="9" s="1"/>
  <c r="E12" i="9"/>
  <c r="AH12" i="9" s="1"/>
  <c r="E13" i="9"/>
  <c r="AH13" i="9" s="1"/>
  <c r="E14" i="9"/>
  <c r="AH14" i="9" s="1"/>
  <c r="E15" i="9"/>
  <c r="AH15" i="9" s="1"/>
  <c r="E16" i="9"/>
  <c r="M16" i="9" s="1"/>
  <c r="E17" i="9"/>
  <c r="AH17" i="9" s="1"/>
  <c r="E18" i="9"/>
  <c r="AH18" i="9" s="1"/>
  <c r="E19" i="9"/>
  <c r="M19" i="9" s="1"/>
  <c r="E20" i="9"/>
  <c r="M20" i="9" s="1"/>
  <c r="E21" i="9"/>
  <c r="M21" i="9" s="1"/>
  <c r="E22" i="9"/>
  <c r="M22" i="9" s="1"/>
  <c r="E23" i="9"/>
  <c r="M23" i="9" s="1"/>
  <c r="E24" i="9"/>
  <c r="AH24" i="9" s="1"/>
  <c r="E25" i="9"/>
  <c r="AH25" i="9" s="1"/>
  <c r="E26" i="9"/>
  <c r="AH26" i="9" s="1"/>
  <c r="E27" i="9"/>
  <c r="AH27" i="9" s="1"/>
  <c r="E28" i="9"/>
  <c r="M28" i="9" s="1"/>
  <c r="E29" i="9"/>
  <c r="AH29" i="9" s="1"/>
  <c r="E30" i="9"/>
  <c r="M30" i="9" s="1"/>
  <c r="E31" i="9"/>
  <c r="M31" i="9" s="1"/>
  <c r="E32" i="9"/>
  <c r="M32" i="9" s="1"/>
  <c r="E33" i="9"/>
  <c r="AH33" i="9" s="1"/>
  <c r="E3" i="9"/>
  <c r="AH3" i="9" s="1"/>
  <c r="E4" i="4"/>
  <c r="M4" i="4" s="1"/>
  <c r="E5" i="4"/>
  <c r="M5" i="4" s="1"/>
  <c r="E6" i="4"/>
  <c r="M6" i="4" s="1"/>
  <c r="E7" i="4"/>
  <c r="AH7" i="4" s="1"/>
  <c r="E8" i="4"/>
  <c r="AH8" i="4" s="1"/>
  <c r="E9" i="4"/>
  <c r="AH9" i="4" s="1"/>
  <c r="E10" i="4"/>
  <c r="M10" i="4" s="1"/>
  <c r="E11" i="4"/>
  <c r="M11" i="4" s="1"/>
  <c r="E12" i="4"/>
  <c r="M12" i="4" s="1"/>
  <c r="E13" i="4"/>
  <c r="M13" i="4" s="1"/>
  <c r="E14" i="4"/>
  <c r="M14" i="4" s="1"/>
  <c r="E15" i="4"/>
  <c r="M15" i="4" s="1"/>
  <c r="E16" i="4"/>
  <c r="AH16" i="4" s="1"/>
  <c r="E17" i="4"/>
  <c r="AH17" i="4" s="1"/>
  <c r="E18" i="4"/>
  <c r="AH18" i="4" s="1"/>
  <c r="E19" i="4"/>
  <c r="AH19" i="4" s="1"/>
  <c r="E20" i="4"/>
  <c r="M20" i="4" s="1"/>
  <c r="E21" i="4"/>
  <c r="M21" i="4" s="1"/>
  <c r="E22" i="4"/>
  <c r="M22" i="4" s="1"/>
  <c r="E23" i="4"/>
  <c r="M23" i="4" s="1"/>
  <c r="E24" i="4"/>
  <c r="M24" i="4" s="1"/>
  <c r="E25" i="4"/>
  <c r="M25" i="4" s="1"/>
  <c r="E26" i="4"/>
  <c r="M26" i="4" s="1"/>
  <c r="E27" i="4"/>
  <c r="M27" i="4" s="1"/>
  <c r="E28" i="4"/>
  <c r="M28" i="4" s="1"/>
  <c r="E29" i="4"/>
  <c r="M29" i="4" s="1"/>
  <c r="E30" i="4"/>
  <c r="M30" i="4" s="1"/>
  <c r="E31" i="4"/>
  <c r="AH31" i="4" s="1"/>
  <c r="E32" i="4"/>
  <c r="AH32" i="4" s="1"/>
  <c r="E33" i="4"/>
  <c r="AH33" i="4" s="1"/>
  <c r="E3" i="4"/>
  <c r="AH3" i="4" s="1"/>
  <c r="E4" i="8"/>
  <c r="Z4" i="8" s="1"/>
  <c r="E5" i="8"/>
  <c r="AU5" i="8" s="1"/>
  <c r="E6" i="8"/>
  <c r="R6" i="8" s="1"/>
  <c r="E7" i="8"/>
  <c r="AU7" i="8" s="1"/>
  <c r="E8" i="8"/>
  <c r="Z8" i="8" s="1"/>
  <c r="E9" i="8"/>
  <c r="AU9" i="8" s="1"/>
  <c r="E10" i="8"/>
  <c r="R10" i="8" s="1"/>
  <c r="E11" i="8"/>
  <c r="AU11" i="8" s="1"/>
  <c r="E12" i="8"/>
  <c r="Z12" i="8" s="1"/>
  <c r="E13" i="8"/>
  <c r="Z13" i="8" s="1"/>
  <c r="E14" i="8"/>
  <c r="Z14" i="8" s="1"/>
  <c r="E15" i="8"/>
  <c r="Z15" i="8" s="1"/>
  <c r="E16" i="8"/>
  <c r="Z16" i="8" s="1"/>
  <c r="E17" i="8"/>
  <c r="AU17" i="8" s="1"/>
  <c r="E18" i="8"/>
  <c r="AU18" i="8" s="1"/>
  <c r="E19" i="8"/>
  <c r="AU19" i="8" s="1"/>
  <c r="E20" i="8"/>
  <c r="Z20" i="8" s="1"/>
  <c r="E21" i="8"/>
  <c r="AU21" i="8" s="1"/>
  <c r="E22" i="8"/>
  <c r="R22" i="8" s="1"/>
  <c r="E23" i="8"/>
  <c r="AU23" i="8" s="1"/>
  <c r="E24" i="8"/>
  <c r="Z24" i="8" s="1"/>
  <c r="E25" i="8"/>
  <c r="Z25" i="8" s="1"/>
  <c r="E26" i="8"/>
  <c r="Z26" i="8" s="1"/>
  <c r="E27" i="8"/>
  <c r="Z27" i="8" s="1"/>
  <c r="E28" i="8"/>
  <c r="Z28" i="8" s="1"/>
  <c r="E29" i="8"/>
  <c r="R29" i="8" s="1"/>
  <c r="E30" i="8"/>
  <c r="Z30" i="8" s="1"/>
  <c r="E31" i="8"/>
  <c r="AU31" i="8" s="1"/>
  <c r="E32" i="8"/>
  <c r="R32" i="8" s="1"/>
  <c r="E33" i="8"/>
  <c r="AU33" i="8" s="1"/>
  <c r="E3" i="8"/>
  <c r="R3" i="8" s="1"/>
  <c r="E4" i="5"/>
  <c r="M4" i="5" s="1"/>
  <c r="E5" i="5"/>
  <c r="M5" i="5" s="1"/>
  <c r="E6" i="5"/>
  <c r="M6" i="5" s="1"/>
  <c r="E7" i="5"/>
  <c r="AH7" i="5" s="1"/>
  <c r="E8" i="5"/>
  <c r="AH8" i="5" s="1"/>
  <c r="E9" i="5"/>
  <c r="AH9" i="5" s="1"/>
  <c r="E10" i="5"/>
  <c r="AH10" i="5" s="1"/>
  <c r="E11" i="5"/>
  <c r="AH11" i="5" s="1"/>
  <c r="E12" i="5"/>
  <c r="AH12" i="5" s="1"/>
  <c r="E13" i="5"/>
  <c r="M13" i="5" s="1"/>
  <c r="E14" i="5"/>
  <c r="M14" i="5" s="1"/>
  <c r="E15" i="5"/>
  <c r="M15" i="5" s="1"/>
  <c r="E16" i="5"/>
  <c r="M16" i="5" s="1"/>
  <c r="E17" i="5"/>
  <c r="M17" i="5" s="1"/>
  <c r="E18" i="5"/>
  <c r="M18" i="5" s="1"/>
  <c r="E19" i="5"/>
  <c r="AH19" i="5" s="1"/>
  <c r="E20" i="5"/>
  <c r="AH20" i="5" s="1"/>
  <c r="E21" i="5"/>
  <c r="AH21" i="5" s="1"/>
  <c r="E22" i="5"/>
  <c r="M22" i="5" s="1"/>
  <c r="E23" i="5"/>
  <c r="M23" i="5" s="1"/>
  <c r="E24" i="5"/>
  <c r="AH24" i="5" s="1"/>
  <c r="E25" i="5"/>
  <c r="M25" i="5" s="1"/>
  <c r="E26" i="5"/>
  <c r="M26" i="5" s="1"/>
  <c r="E27" i="5"/>
  <c r="M27" i="5" s="1"/>
  <c r="E28" i="5"/>
  <c r="M28" i="5" s="1"/>
  <c r="E29" i="5"/>
  <c r="M29" i="5" s="1"/>
  <c r="E30" i="5"/>
  <c r="M30" i="5" s="1"/>
  <c r="E31" i="5"/>
  <c r="AH31" i="5" s="1"/>
  <c r="E32" i="5"/>
  <c r="AH32" i="5" s="1"/>
  <c r="E33" i="5"/>
  <c r="AH33" i="5" s="1"/>
  <c r="E3" i="5"/>
  <c r="M3" i="5" s="1"/>
  <c r="E4" i="1"/>
  <c r="AR4" i="1" s="1"/>
  <c r="E5" i="1"/>
  <c r="AR5" i="1" s="1"/>
  <c r="E6" i="1"/>
  <c r="AR6" i="1" s="1"/>
  <c r="E7" i="1"/>
  <c r="AR7" i="1" s="1"/>
  <c r="E8" i="1"/>
  <c r="AR8" i="1" s="1"/>
  <c r="E9" i="1"/>
  <c r="AR9" i="1" s="1"/>
  <c r="E10" i="1"/>
  <c r="AR10" i="1" s="1"/>
  <c r="E11" i="1"/>
  <c r="AR11" i="1" s="1"/>
  <c r="E12" i="1"/>
  <c r="AR12" i="1" s="1"/>
  <c r="E13" i="1"/>
  <c r="AR13" i="1" s="1"/>
  <c r="E14" i="1"/>
  <c r="AR14" i="1" s="1"/>
  <c r="E15" i="1"/>
  <c r="AR15" i="1" s="1"/>
  <c r="E16" i="1"/>
  <c r="AR16" i="1" s="1"/>
  <c r="E17" i="1"/>
  <c r="E18" i="1"/>
  <c r="AR18" i="1" s="1"/>
  <c r="E19" i="1"/>
  <c r="AR19" i="1" s="1"/>
  <c r="E20" i="1"/>
  <c r="AR20" i="1" s="1"/>
  <c r="E21" i="1"/>
  <c r="AR21" i="1" s="1"/>
  <c r="E22" i="1"/>
  <c r="AR22" i="1" s="1"/>
  <c r="E23" i="1"/>
  <c r="AR23" i="1" s="1"/>
  <c r="E24" i="1"/>
  <c r="AR24" i="1" s="1"/>
  <c r="E25" i="1"/>
  <c r="AR25" i="1" s="1"/>
  <c r="E26" i="1"/>
  <c r="AR26" i="1" s="1"/>
  <c r="E27" i="1"/>
  <c r="AR27" i="1" s="1"/>
  <c r="E28" i="1"/>
  <c r="AR28" i="1" s="1"/>
  <c r="E29" i="1"/>
  <c r="AR29" i="1" s="1"/>
  <c r="E30" i="1"/>
  <c r="AR30" i="1" s="1"/>
  <c r="E31" i="1"/>
  <c r="E32" i="1"/>
  <c r="AR32" i="1" s="1"/>
  <c r="E33" i="1"/>
  <c r="AR33" i="1" s="1"/>
  <c r="E3" i="1"/>
  <c r="W3" i="1" s="1"/>
  <c r="AD4" i="6"/>
  <c r="AD5" i="6" s="1"/>
  <c r="AD6" i="6" s="1"/>
  <c r="AD7" i="6" s="1"/>
  <c r="AD8" i="6" s="1"/>
  <c r="AD9" i="6" s="1"/>
  <c r="AD10" i="6" s="1"/>
  <c r="AD11" i="6" s="1"/>
  <c r="AD12" i="6" s="1"/>
  <c r="AD13" i="6" s="1"/>
  <c r="AD14" i="6" s="1"/>
  <c r="AD15" i="6" s="1"/>
  <c r="AD16" i="6" s="1"/>
  <c r="AD17" i="6" s="1"/>
  <c r="AD18" i="6" s="1"/>
  <c r="AD19" i="6" s="1"/>
  <c r="AD20" i="6" s="1"/>
  <c r="AD21" i="6" s="1"/>
  <c r="AD22" i="6" s="1"/>
  <c r="AD23" i="6" s="1"/>
  <c r="AD24" i="6" s="1"/>
  <c r="AD25" i="6" s="1"/>
  <c r="AD26" i="6" s="1"/>
  <c r="AD27" i="6" s="1"/>
  <c r="AD28" i="6" s="1"/>
  <c r="AD29" i="6" s="1"/>
  <c r="AD30" i="6" s="1"/>
  <c r="AD31" i="6" s="1"/>
  <c r="AD32" i="6" s="1"/>
  <c r="AD33" i="6" s="1"/>
  <c r="B3" i="12"/>
  <c r="B4" i="12" s="1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U4" i="6"/>
  <c r="U5" i="6"/>
  <c r="U6" i="6"/>
  <c r="U7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" i="6"/>
  <c r="AU8" i="8"/>
  <c r="Z32" i="8"/>
  <c r="M5" i="7"/>
  <c r="M6" i="7"/>
  <c r="M18" i="7"/>
  <c r="B3" i="7"/>
  <c r="B5" i="7" s="1"/>
  <c r="B3" i="9"/>
  <c r="B5" i="9" s="1"/>
  <c r="M16" i="4"/>
  <c r="B3" i="5"/>
  <c r="B5" i="5" s="1"/>
  <c r="AR17" i="1"/>
  <c r="AR31" i="1"/>
  <c r="B3" i="1"/>
  <c r="B5" i="1" l="1"/>
  <c r="AH7" i="7"/>
  <c r="M30" i="7"/>
  <c r="M29" i="7"/>
  <c r="M33" i="9"/>
  <c r="AH21" i="9"/>
  <c r="AH9" i="9"/>
  <c r="AH23" i="9"/>
  <c r="AH22" i="9"/>
  <c r="Z33" i="8"/>
  <c r="Z29" i="8"/>
  <c r="Z7" i="8"/>
  <c r="Z19" i="8"/>
  <c r="AH29" i="4"/>
  <c r="AH28" i="4"/>
  <c r="AH4" i="4"/>
  <c r="AH30" i="4"/>
  <c r="M24" i="5"/>
  <c r="M12" i="5"/>
  <c r="AH26" i="5"/>
  <c r="AU3" i="8"/>
  <c r="AH17" i="7"/>
  <c r="AU32" i="8"/>
  <c r="AH16" i="7"/>
  <c r="AU22" i="8"/>
  <c r="AH27" i="5"/>
  <c r="AH14" i="4"/>
  <c r="AH4" i="7"/>
  <c r="AU20" i="8"/>
  <c r="AH25" i="5"/>
  <c r="M3" i="9"/>
  <c r="AR3" i="1"/>
  <c r="M19" i="4"/>
  <c r="M9" i="7"/>
  <c r="M18" i="4"/>
  <c r="M17" i="4"/>
  <c r="AH6" i="4"/>
  <c r="AH11" i="9"/>
  <c r="AH31" i="7"/>
  <c r="R18" i="8"/>
  <c r="AH5" i="4"/>
  <c r="AH10" i="9"/>
  <c r="R8" i="8"/>
  <c r="Z3" i="8"/>
  <c r="AH5" i="5"/>
  <c r="M32" i="7"/>
  <c r="R17" i="8"/>
  <c r="AH27" i="4"/>
  <c r="AH28" i="7"/>
  <c r="R16" i="8"/>
  <c r="AU10" i="8"/>
  <c r="AH26" i="4"/>
  <c r="M4" i="9"/>
  <c r="M21" i="5"/>
  <c r="M20" i="5"/>
  <c r="M21" i="7"/>
  <c r="M8" i="4"/>
  <c r="M22" i="7"/>
  <c r="M9" i="4"/>
  <c r="AU16" i="8"/>
  <c r="Z23" i="8"/>
  <c r="AH17" i="5"/>
  <c r="AH14" i="5"/>
  <c r="M32" i="4"/>
  <c r="Z21" i="8"/>
  <c r="AH13" i="5"/>
  <c r="M31" i="4"/>
  <c r="AH15" i="4"/>
  <c r="M12" i="7"/>
  <c r="AH20" i="7"/>
  <c r="R20" i="8"/>
  <c r="M3" i="4"/>
  <c r="AH16" i="9"/>
  <c r="M7" i="4"/>
  <c r="Z22" i="8"/>
  <c r="M13" i="7"/>
  <c r="M11" i="7"/>
  <c r="AH19" i="7"/>
  <c r="M33" i="4"/>
  <c r="AH6" i="5"/>
  <c r="M33" i="7"/>
  <c r="M10" i="7"/>
  <c r="AH32" i="9"/>
  <c r="Z5" i="8"/>
  <c r="M11" i="5"/>
  <c r="M18" i="9"/>
  <c r="AH23" i="5"/>
  <c r="M25" i="7"/>
  <c r="AU30" i="8"/>
  <c r="AU4" i="8"/>
  <c r="AH3" i="5"/>
  <c r="M8" i="5"/>
  <c r="AH25" i="4"/>
  <c r="AH12" i="4"/>
  <c r="AH5" i="9"/>
  <c r="M23" i="7"/>
  <c r="M8" i="7"/>
  <c r="R4" i="8"/>
  <c r="Z18" i="8"/>
  <c r="AU29" i="8"/>
  <c r="Z6" i="8"/>
  <c r="AH30" i="9"/>
  <c r="AU6" i="8"/>
  <c r="M10" i="5"/>
  <c r="M17" i="9"/>
  <c r="AH8" i="9"/>
  <c r="M9" i="5"/>
  <c r="AH22" i="5"/>
  <c r="AH13" i="4"/>
  <c r="AH28" i="9"/>
  <c r="AH6" i="9"/>
  <c r="M24" i="7"/>
  <c r="R5" i="8"/>
  <c r="M33" i="5"/>
  <c r="AH24" i="4"/>
  <c r="AH11" i="4"/>
  <c r="AU28" i="8"/>
  <c r="M32" i="5"/>
  <c r="AH18" i="5"/>
  <c r="AH10" i="4"/>
  <c r="R30" i="8"/>
  <c r="Z11" i="8"/>
  <c r="AH30" i="5"/>
  <c r="AH4" i="5"/>
  <c r="AH21" i="4"/>
  <c r="M29" i="9"/>
  <c r="AH20" i="9"/>
  <c r="M3" i="7"/>
  <c r="Z10" i="8"/>
  <c r="AH29" i="5"/>
  <c r="AH16" i="5"/>
  <c r="AH20" i="4"/>
  <c r="R28" i="8"/>
  <c r="Z31" i="8"/>
  <c r="Z9" i="8"/>
  <c r="Z17" i="8"/>
  <c r="AH22" i="4"/>
  <c r="AH28" i="5"/>
  <c r="AH15" i="5"/>
  <c r="AH27" i="7"/>
  <c r="AH15" i="7"/>
  <c r="AH26" i="7"/>
  <c r="AH14" i="7"/>
  <c r="M26" i="9"/>
  <c r="M25" i="9"/>
  <c r="M13" i="9"/>
  <c r="AH31" i="9"/>
  <c r="AH19" i="9"/>
  <c r="AH7" i="9"/>
  <c r="M27" i="9"/>
  <c r="M14" i="9"/>
  <c r="M24" i="9"/>
  <c r="M12" i="9"/>
  <c r="M15" i="9"/>
  <c r="AH23" i="4"/>
  <c r="R27" i="8"/>
  <c r="R15" i="8"/>
  <c r="R26" i="8"/>
  <c r="R14" i="8"/>
  <c r="R25" i="8"/>
  <c r="R13" i="8"/>
  <c r="AU27" i="8"/>
  <c r="AU15" i="8"/>
  <c r="R24" i="8"/>
  <c r="R12" i="8"/>
  <c r="AU26" i="8"/>
  <c r="AU14" i="8"/>
  <c r="R23" i="8"/>
  <c r="R11" i="8"/>
  <c r="AU25" i="8"/>
  <c r="AU13" i="8"/>
  <c r="AU24" i="8"/>
  <c r="AU12" i="8"/>
  <c r="R33" i="8"/>
  <c r="R21" i="8"/>
  <c r="R9" i="8"/>
  <c r="R31" i="8"/>
  <c r="R19" i="8"/>
  <c r="R7" i="8"/>
  <c r="M31" i="5"/>
  <c r="M19" i="5"/>
  <c r="M7" i="5"/>
  <c r="B4" i="8"/>
  <c r="B4" i="7"/>
  <c r="B4" i="9"/>
  <c r="B4" i="4"/>
  <c r="B4" i="5"/>
  <c r="B4" i="1"/>
  <c r="Y4" i="1" s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P2" i="1"/>
  <c r="Y2" i="1" s="1"/>
  <c r="H2" i="1"/>
  <c r="Q2" i="1" s="1"/>
  <c r="AC2" i="1" s="1"/>
  <c r="G2" i="1"/>
  <c r="AN2" i="6"/>
  <c r="AC3" i="6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2" i="6"/>
  <c r="I2" i="1" l="1"/>
  <c r="J2" i="1"/>
  <c r="Q4" i="6"/>
  <c r="R4" i="6" s="1"/>
  <c r="W4" i="6" s="1"/>
  <c r="Q5" i="6"/>
  <c r="R5" i="6" s="1"/>
  <c r="W5" i="6" s="1"/>
  <c r="Q6" i="6"/>
  <c r="R6" i="6" s="1"/>
  <c r="W6" i="6" s="1"/>
  <c r="Q7" i="6"/>
  <c r="R7" i="6" s="1"/>
  <c r="W7" i="6" s="1"/>
  <c r="Q8" i="6"/>
  <c r="R8" i="6" s="1"/>
  <c r="W8" i="6" s="1"/>
  <c r="Q9" i="6"/>
  <c r="R9" i="6" s="1"/>
  <c r="W9" i="6" s="1"/>
  <c r="Q10" i="6"/>
  <c r="R10" i="6" s="1"/>
  <c r="W10" i="6" s="1"/>
  <c r="Q11" i="6"/>
  <c r="R11" i="6" s="1"/>
  <c r="W11" i="6" s="1"/>
  <c r="Q12" i="6"/>
  <c r="R12" i="6" s="1"/>
  <c r="W12" i="6" s="1"/>
  <c r="Q13" i="6"/>
  <c r="R13" i="6" s="1"/>
  <c r="W13" i="6" s="1"/>
  <c r="Q14" i="6"/>
  <c r="R14" i="6" s="1"/>
  <c r="W14" i="6" s="1"/>
  <c r="Q15" i="6"/>
  <c r="R15" i="6" s="1"/>
  <c r="W15" i="6" s="1"/>
  <c r="Q16" i="6"/>
  <c r="R16" i="6" s="1"/>
  <c r="W16" i="6" s="1"/>
  <c r="Q17" i="6"/>
  <c r="R17" i="6" s="1"/>
  <c r="W17" i="6" s="1"/>
  <c r="Q18" i="6"/>
  <c r="R18" i="6" s="1"/>
  <c r="W18" i="6" s="1"/>
  <c r="Q19" i="6"/>
  <c r="R19" i="6" s="1"/>
  <c r="W19" i="6" s="1"/>
  <c r="Q20" i="6"/>
  <c r="R20" i="6" s="1"/>
  <c r="W20" i="6" s="1"/>
  <c r="Q21" i="6"/>
  <c r="R21" i="6" s="1"/>
  <c r="W21" i="6" s="1"/>
  <c r="Q22" i="6"/>
  <c r="R22" i="6" s="1"/>
  <c r="W22" i="6" s="1"/>
  <c r="Q23" i="6"/>
  <c r="R23" i="6" s="1"/>
  <c r="W23" i="6" s="1"/>
  <c r="Q24" i="6"/>
  <c r="R24" i="6" s="1"/>
  <c r="W24" i="6" s="1"/>
  <c r="Q25" i="6"/>
  <c r="R25" i="6" s="1"/>
  <c r="W25" i="6" s="1"/>
  <c r="Q26" i="6"/>
  <c r="R26" i="6" s="1"/>
  <c r="W26" i="6" s="1"/>
  <c r="Q27" i="6"/>
  <c r="R27" i="6" s="1"/>
  <c r="W27" i="6" s="1"/>
  <c r="Q28" i="6"/>
  <c r="R28" i="6" s="1"/>
  <c r="W28" i="6" s="1"/>
  <c r="Q29" i="6"/>
  <c r="R29" i="6" s="1"/>
  <c r="W29" i="6" s="1"/>
  <c r="Q30" i="6"/>
  <c r="R30" i="6" s="1"/>
  <c r="W30" i="6" s="1"/>
  <c r="Q31" i="6"/>
  <c r="R31" i="6" s="1"/>
  <c r="W31" i="6" s="1"/>
  <c r="Q32" i="6"/>
  <c r="R32" i="6" s="1"/>
  <c r="W32" i="6" s="1"/>
  <c r="Q33" i="6"/>
  <c r="R33" i="6" s="1"/>
  <c r="W33" i="6" s="1"/>
  <c r="Q3" i="6"/>
  <c r="R3" i="6" s="1"/>
  <c r="W3" i="6" s="1"/>
  <c r="R2" i="1" l="1"/>
  <c r="AG2" i="1" s="1"/>
  <c r="L2" i="1"/>
  <c r="K2" i="1"/>
  <c r="AD4" i="7"/>
  <c r="AD5" i="7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Z4" i="7"/>
  <c r="Z5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AD3" i="7"/>
  <c r="Z3" i="7"/>
  <c r="V3" i="7"/>
  <c r="R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" i="7"/>
  <c r="AD4" i="9"/>
  <c r="AD5" i="9"/>
  <c r="AD6" i="9"/>
  <c r="AD7" i="9"/>
  <c r="AD8" i="9"/>
  <c r="AD9" i="9"/>
  <c r="AD10" i="9"/>
  <c r="AD11" i="9"/>
  <c r="AD12" i="9"/>
  <c r="AD13" i="9"/>
  <c r="AE13" i="9" s="1"/>
  <c r="AD14" i="9"/>
  <c r="AD15" i="9"/>
  <c r="AD16" i="9"/>
  <c r="AD17" i="9"/>
  <c r="AD18" i="9"/>
  <c r="AD19" i="9"/>
  <c r="AD20" i="9"/>
  <c r="AD21" i="9"/>
  <c r="AD22" i="9"/>
  <c r="AD23" i="9"/>
  <c r="AD24" i="9"/>
  <c r="AD25" i="9"/>
  <c r="AE25" i="9" s="1"/>
  <c r="AD26" i="9"/>
  <c r="AD27" i="9"/>
  <c r="AD28" i="9"/>
  <c r="AD29" i="9"/>
  <c r="AD30" i="9"/>
  <c r="AD31" i="9"/>
  <c r="AD32" i="9"/>
  <c r="AD33" i="9"/>
  <c r="AD3" i="9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AA30" i="9" s="1"/>
  <c r="Z31" i="9"/>
  <c r="Z32" i="9"/>
  <c r="Z33" i="9"/>
  <c r="Z3" i="9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W23" i="9" s="1"/>
  <c r="V24" i="9"/>
  <c r="V25" i="9"/>
  <c r="V26" i="9"/>
  <c r="V27" i="9"/>
  <c r="V28" i="9"/>
  <c r="V29" i="9"/>
  <c r="V30" i="9"/>
  <c r="V31" i="9"/>
  <c r="V32" i="9"/>
  <c r="V33" i="9"/>
  <c r="V3" i="9"/>
  <c r="R4" i="9"/>
  <c r="R5" i="9"/>
  <c r="R6" i="9"/>
  <c r="R7" i="9"/>
  <c r="R8" i="9"/>
  <c r="R9" i="9"/>
  <c r="R10" i="9"/>
  <c r="R11" i="9"/>
  <c r="R12" i="9"/>
  <c r="R13" i="9"/>
  <c r="R14" i="9"/>
  <c r="R15" i="9"/>
  <c r="R16" i="9"/>
  <c r="S16" i="9" s="1"/>
  <c r="R17" i="9"/>
  <c r="R18" i="9"/>
  <c r="R19" i="9"/>
  <c r="R20" i="9"/>
  <c r="R21" i="9"/>
  <c r="R22" i="9"/>
  <c r="R23" i="9"/>
  <c r="R24" i="9"/>
  <c r="R25" i="9"/>
  <c r="R26" i="9"/>
  <c r="R27" i="9"/>
  <c r="R28" i="9"/>
  <c r="S28" i="9" s="1"/>
  <c r="R29" i="9"/>
  <c r="R30" i="9"/>
  <c r="R31" i="9"/>
  <c r="R32" i="9"/>
  <c r="R33" i="9"/>
  <c r="R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O33" i="9" s="1"/>
  <c r="N3" i="9"/>
  <c r="O32" i="7" l="1"/>
  <c r="O20" i="7"/>
  <c r="S30" i="7"/>
  <c r="S18" i="7"/>
  <c r="AJ18" i="7" s="1"/>
  <c r="W24" i="7"/>
  <c r="W12" i="7"/>
  <c r="AK12" i="7" s="1"/>
  <c r="AA30" i="7"/>
  <c r="AL30" i="7" s="1"/>
  <c r="AA18" i="7"/>
  <c r="AL18" i="7" s="1"/>
  <c r="AE24" i="7"/>
  <c r="AM24" i="7" s="1"/>
  <c r="AE12" i="7"/>
  <c r="AM12" i="7" s="1"/>
  <c r="O8" i="7"/>
  <c r="AI8" i="7" s="1"/>
  <c r="S5" i="7"/>
  <c r="AJ5" i="7" s="1"/>
  <c r="AA5" i="7"/>
  <c r="AL5" i="7" s="1"/>
  <c r="S16" i="7"/>
  <c r="AE22" i="7"/>
  <c r="AM22" i="7" s="1"/>
  <c r="W33" i="7"/>
  <c r="AK33" i="7" s="1"/>
  <c r="AE21" i="7"/>
  <c r="AM21" i="7" s="1"/>
  <c r="S26" i="7"/>
  <c r="AJ26" i="7" s="1"/>
  <c r="W7" i="7"/>
  <c r="AK7" i="7" s="1"/>
  <c r="S6" i="7"/>
  <c r="AJ6" i="7" s="1"/>
  <c r="AA6" i="7"/>
  <c r="AL6" i="7" s="1"/>
  <c r="O31" i="7"/>
  <c r="AI31" i="7" s="1"/>
  <c r="O7" i="7"/>
  <c r="AI7" i="7" s="1"/>
  <c r="W23" i="7"/>
  <c r="AK23" i="7" s="1"/>
  <c r="AA29" i="7"/>
  <c r="AL29" i="7" s="1"/>
  <c r="AE11" i="7"/>
  <c r="O6" i="7"/>
  <c r="AI6" i="7" s="1"/>
  <c r="S4" i="7"/>
  <c r="AA28" i="7"/>
  <c r="AL28" i="7" s="1"/>
  <c r="AE10" i="7"/>
  <c r="AM10" i="7" s="1"/>
  <c r="O29" i="7"/>
  <c r="AI29" i="7" s="1"/>
  <c r="O5" i="7"/>
  <c r="AI5" i="7" s="1"/>
  <c r="S27" i="7"/>
  <c r="AJ27" i="7" s="1"/>
  <c r="W21" i="7"/>
  <c r="AK21" i="7" s="1"/>
  <c r="W9" i="7"/>
  <c r="AK9" i="7" s="1"/>
  <c r="AA15" i="7"/>
  <c r="AL15" i="7" s="1"/>
  <c r="AE9" i="7"/>
  <c r="O16" i="7"/>
  <c r="O4" i="7"/>
  <c r="W32" i="7"/>
  <c r="AK32" i="7" s="1"/>
  <c r="W8" i="7"/>
  <c r="AA26" i="7"/>
  <c r="AL26" i="7" s="1"/>
  <c r="AE32" i="7"/>
  <c r="AM32" i="7" s="1"/>
  <c r="AE8" i="7"/>
  <c r="AM8" i="7" s="1"/>
  <c r="O27" i="7"/>
  <c r="AI27" i="7" s="1"/>
  <c r="O15" i="7"/>
  <c r="AI15" i="7" s="1"/>
  <c r="S25" i="7"/>
  <c r="AJ25" i="7" s="1"/>
  <c r="S13" i="7"/>
  <c r="AJ13" i="7" s="1"/>
  <c r="W19" i="7"/>
  <c r="AA25" i="7"/>
  <c r="AE31" i="7"/>
  <c r="AE7" i="7"/>
  <c r="O26" i="7"/>
  <c r="AI26" i="7" s="1"/>
  <c r="O14" i="7"/>
  <c r="AI14" i="7" s="1"/>
  <c r="S24" i="7"/>
  <c r="AJ24" i="7" s="1"/>
  <c r="S12" i="7"/>
  <c r="AJ12" i="7" s="1"/>
  <c r="W18" i="7"/>
  <c r="AK18" i="7" s="1"/>
  <c r="W6" i="7"/>
  <c r="AK6" i="7" s="1"/>
  <c r="AA12" i="7"/>
  <c r="AL12" i="7" s="1"/>
  <c r="AE30" i="7"/>
  <c r="AM30" i="7" s="1"/>
  <c r="AE6" i="7"/>
  <c r="O25" i="7"/>
  <c r="AA3" i="7"/>
  <c r="AL3" i="7" s="1"/>
  <c r="W29" i="7"/>
  <c r="W5" i="7"/>
  <c r="AA11" i="7"/>
  <c r="AL11" i="7" s="1"/>
  <c r="AE5" i="7"/>
  <c r="AM5" i="7" s="1"/>
  <c r="O24" i="7"/>
  <c r="AI24" i="7" s="1"/>
  <c r="S22" i="7"/>
  <c r="AJ22" i="7" s="1"/>
  <c r="W28" i="7"/>
  <c r="AK28" i="7" s="1"/>
  <c r="AA22" i="7"/>
  <c r="AL22" i="7" s="1"/>
  <c r="AE4" i="7"/>
  <c r="AM4" i="7" s="1"/>
  <c r="O23" i="7"/>
  <c r="AI23" i="7" s="1"/>
  <c r="O11" i="7"/>
  <c r="S33" i="7"/>
  <c r="S21" i="7"/>
  <c r="S9" i="7"/>
  <c r="W27" i="7"/>
  <c r="AK27" i="7" s="1"/>
  <c r="W15" i="7"/>
  <c r="AK15" i="7" s="1"/>
  <c r="AA33" i="7"/>
  <c r="AL33" i="7" s="1"/>
  <c r="AA21" i="7"/>
  <c r="AL21" i="7" s="1"/>
  <c r="AA9" i="7"/>
  <c r="AL9" i="7" s="1"/>
  <c r="AE27" i="7"/>
  <c r="AM27" i="7" s="1"/>
  <c r="AE15" i="7"/>
  <c r="AM15" i="7" s="1"/>
  <c r="O19" i="7"/>
  <c r="AI19" i="7" s="1"/>
  <c r="S17" i="7"/>
  <c r="W11" i="7"/>
  <c r="AE23" i="7"/>
  <c r="AM23" i="7" s="1"/>
  <c r="O18" i="7"/>
  <c r="AI18" i="7" s="1"/>
  <c r="S28" i="7"/>
  <c r="AJ28" i="7" s="1"/>
  <c r="W10" i="7"/>
  <c r="AK10" i="7" s="1"/>
  <c r="AA4" i="7"/>
  <c r="AL4" i="7" s="1"/>
  <c r="O17" i="7"/>
  <c r="AI17" i="7" s="1"/>
  <c r="AA27" i="7"/>
  <c r="AL27" i="7" s="1"/>
  <c r="O13" i="7"/>
  <c r="AI13" i="7" s="1"/>
  <c r="S11" i="7"/>
  <c r="AJ11" i="7" s="1"/>
  <c r="W17" i="7"/>
  <c r="AA23" i="7"/>
  <c r="AE17" i="7"/>
  <c r="AM17" i="7" s="1"/>
  <c r="AE3" i="7"/>
  <c r="AM3" i="7" s="1"/>
  <c r="S10" i="7"/>
  <c r="W16" i="7"/>
  <c r="AK16" i="7" s="1"/>
  <c r="AA10" i="7"/>
  <c r="AL10" i="7" s="1"/>
  <c r="AE28" i="7"/>
  <c r="AM28" i="7" s="1"/>
  <c r="O3" i="7"/>
  <c r="AI3" i="7" s="1"/>
  <c r="O22" i="7"/>
  <c r="AI22" i="7" s="1"/>
  <c r="O10" i="7"/>
  <c r="AI10" i="7" s="1"/>
  <c r="S32" i="7"/>
  <c r="AJ32" i="7" s="1"/>
  <c r="S20" i="7"/>
  <c r="AJ20" i="7" s="1"/>
  <c r="S8" i="7"/>
  <c r="W26" i="7"/>
  <c r="W14" i="7"/>
  <c r="AA32" i="7"/>
  <c r="AL32" i="7" s="1"/>
  <c r="AA20" i="7"/>
  <c r="AL20" i="7" s="1"/>
  <c r="AA8" i="7"/>
  <c r="AL8" i="7" s="1"/>
  <c r="AE26" i="7"/>
  <c r="AM26" i="7" s="1"/>
  <c r="AE14" i="7"/>
  <c r="AM14" i="7" s="1"/>
  <c r="S29" i="7"/>
  <c r="AJ29" i="7" s="1"/>
  <c r="AA17" i="7"/>
  <c r="AL17" i="7" s="1"/>
  <c r="O30" i="7"/>
  <c r="AI30" i="7" s="1"/>
  <c r="W22" i="7"/>
  <c r="AA16" i="7"/>
  <c r="S15" i="7"/>
  <c r="AJ15" i="7" s="1"/>
  <c r="AE33" i="7"/>
  <c r="AM33" i="7" s="1"/>
  <c r="O28" i="7"/>
  <c r="AI28" i="7" s="1"/>
  <c r="S14" i="7"/>
  <c r="AJ14" i="7" s="1"/>
  <c r="W20" i="7"/>
  <c r="AK20" i="7" s="1"/>
  <c r="AA14" i="7"/>
  <c r="AL14" i="7" s="1"/>
  <c r="AE20" i="7"/>
  <c r="AM20" i="7" s="1"/>
  <c r="S3" i="7"/>
  <c r="AJ3" i="7" s="1"/>
  <c r="W31" i="7"/>
  <c r="AK31" i="7" s="1"/>
  <c r="AA13" i="7"/>
  <c r="AL13" i="7" s="1"/>
  <c r="AE19" i="7"/>
  <c r="AM19" i="7" s="1"/>
  <c r="W3" i="7"/>
  <c r="W30" i="7"/>
  <c r="AA24" i="7"/>
  <c r="AL24" i="7" s="1"/>
  <c r="AE18" i="7"/>
  <c r="AM18" i="7" s="1"/>
  <c r="S23" i="7"/>
  <c r="AJ23" i="7" s="1"/>
  <c r="AE29" i="7"/>
  <c r="AM29" i="7" s="1"/>
  <c r="O12" i="7"/>
  <c r="AI12" i="7" s="1"/>
  <c r="W4" i="7"/>
  <c r="AK4" i="7" s="1"/>
  <c r="AE16" i="7"/>
  <c r="AM16" i="7" s="1"/>
  <c r="O33" i="7"/>
  <c r="AI33" i="7" s="1"/>
  <c r="O21" i="7"/>
  <c r="AI21" i="7" s="1"/>
  <c r="O9" i="7"/>
  <c r="S31" i="7"/>
  <c r="S19" i="7"/>
  <c r="AJ19" i="7" s="1"/>
  <c r="S7" i="7"/>
  <c r="AJ7" i="7" s="1"/>
  <c r="W25" i="7"/>
  <c r="AK25" i="7" s="1"/>
  <c r="W13" i="7"/>
  <c r="AK13" i="7" s="1"/>
  <c r="AA31" i="7"/>
  <c r="AL31" i="7" s="1"/>
  <c r="AA19" i="7"/>
  <c r="AL19" i="7" s="1"/>
  <c r="AA7" i="7"/>
  <c r="AL7" i="7" s="1"/>
  <c r="AE25" i="7"/>
  <c r="AM25" i="7" s="1"/>
  <c r="AE13" i="7"/>
  <c r="AA6" i="9"/>
  <c r="AL6" i="9" s="1"/>
  <c r="O21" i="9"/>
  <c r="AI21" i="9" s="1"/>
  <c r="O9" i="9"/>
  <c r="AI9" i="9" s="1"/>
  <c r="AA18" i="9"/>
  <c r="AL18" i="9" s="1"/>
  <c r="O20" i="9"/>
  <c r="AI20" i="9" s="1"/>
  <c r="O8" i="9"/>
  <c r="AI8" i="9" s="1"/>
  <c r="S27" i="9"/>
  <c r="S15" i="9"/>
  <c r="AJ15" i="9" s="1"/>
  <c r="W3" i="9"/>
  <c r="AK3" i="9" s="1"/>
  <c r="W22" i="9"/>
  <c r="AK22" i="9" s="1"/>
  <c r="W10" i="9"/>
  <c r="AK10" i="9" s="1"/>
  <c r="AA29" i="9"/>
  <c r="AL29" i="9" s="1"/>
  <c r="AA17" i="9"/>
  <c r="AL17" i="9" s="1"/>
  <c r="AA5" i="9"/>
  <c r="AL5" i="9" s="1"/>
  <c r="AE24" i="9"/>
  <c r="AE12" i="9"/>
  <c r="AM12" i="9" s="1"/>
  <c r="O31" i="9"/>
  <c r="S26" i="9"/>
  <c r="AJ26" i="9" s="1"/>
  <c r="W21" i="9"/>
  <c r="AK21" i="9" s="1"/>
  <c r="AA28" i="9"/>
  <c r="AL28" i="9" s="1"/>
  <c r="AE11" i="9"/>
  <c r="AM11" i="9" s="1"/>
  <c r="O6" i="9"/>
  <c r="AI6" i="9" s="1"/>
  <c r="S13" i="9"/>
  <c r="AJ13" i="9" s="1"/>
  <c r="W20" i="9"/>
  <c r="AK20" i="9" s="1"/>
  <c r="AA27" i="9"/>
  <c r="AL27" i="9" s="1"/>
  <c r="AE10" i="9"/>
  <c r="AM10" i="9" s="1"/>
  <c r="O17" i="9"/>
  <c r="AI17" i="9" s="1"/>
  <c r="S24" i="9"/>
  <c r="AJ24" i="9" s="1"/>
  <c r="W19" i="9"/>
  <c r="W7" i="9"/>
  <c r="AA14" i="9"/>
  <c r="AE9" i="9"/>
  <c r="AM9" i="9" s="1"/>
  <c r="O4" i="9"/>
  <c r="AI4" i="9" s="1"/>
  <c r="S11" i="9"/>
  <c r="AJ11" i="9" s="1"/>
  <c r="AA25" i="9"/>
  <c r="AL25" i="9" s="1"/>
  <c r="AE8" i="9"/>
  <c r="AM8" i="9" s="1"/>
  <c r="O15" i="9"/>
  <c r="AI15" i="9" s="1"/>
  <c r="S22" i="9"/>
  <c r="AJ22" i="9" s="1"/>
  <c r="W29" i="9"/>
  <c r="AK29" i="9" s="1"/>
  <c r="W5" i="9"/>
  <c r="AK5" i="9" s="1"/>
  <c r="AE31" i="9"/>
  <c r="AE7" i="9"/>
  <c r="AM7" i="9" s="1"/>
  <c r="S33" i="9"/>
  <c r="W16" i="9"/>
  <c r="AK16" i="9" s="1"/>
  <c r="W4" i="9"/>
  <c r="AK4" i="9" s="1"/>
  <c r="AA23" i="9"/>
  <c r="AL23" i="9" s="1"/>
  <c r="AA11" i="9"/>
  <c r="AL11" i="9" s="1"/>
  <c r="AE30" i="9"/>
  <c r="AM30" i="9" s="1"/>
  <c r="AE18" i="9"/>
  <c r="AM18" i="9" s="1"/>
  <c r="AE6" i="9"/>
  <c r="O25" i="9"/>
  <c r="AI25" i="9" s="1"/>
  <c r="O13" i="9"/>
  <c r="AI13" i="9" s="1"/>
  <c r="S32" i="9"/>
  <c r="S20" i="9"/>
  <c r="S8" i="9"/>
  <c r="W27" i="9"/>
  <c r="AK27" i="9" s="1"/>
  <c r="W15" i="9"/>
  <c r="AK15" i="9" s="1"/>
  <c r="AA3" i="9"/>
  <c r="AL3" i="9" s="1"/>
  <c r="AA22" i="9"/>
  <c r="AL22" i="9" s="1"/>
  <c r="AA10" i="9"/>
  <c r="AL10" i="9" s="1"/>
  <c r="AE29" i="9"/>
  <c r="AM29" i="9" s="1"/>
  <c r="AE17" i="9"/>
  <c r="AM17" i="9" s="1"/>
  <c r="AE5" i="9"/>
  <c r="AM5" i="9" s="1"/>
  <c r="O19" i="9"/>
  <c r="AI19" i="9" s="1"/>
  <c r="S14" i="9"/>
  <c r="AA16" i="9"/>
  <c r="S25" i="9"/>
  <c r="AJ25" i="9" s="1"/>
  <c r="AE3" i="9"/>
  <c r="AM3" i="9" s="1"/>
  <c r="O29" i="9"/>
  <c r="AI29" i="9" s="1"/>
  <c r="W31" i="9"/>
  <c r="AE21" i="9"/>
  <c r="AM21" i="9" s="1"/>
  <c r="O28" i="9"/>
  <c r="AI28" i="9" s="1"/>
  <c r="W30" i="9"/>
  <c r="AK30" i="9" s="1"/>
  <c r="AE32" i="9"/>
  <c r="AM32" i="9" s="1"/>
  <c r="S10" i="9"/>
  <c r="AJ10" i="9" s="1"/>
  <c r="AA12" i="9"/>
  <c r="AL12" i="9" s="1"/>
  <c r="O26" i="9"/>
  <c r="AI26" i="9" s="1"/>
  <c r="W28" i="9"/>
  <c r="O24" i="9"/>
  <c r="O12" i="9"/>
  <c r="S31" i="9"/>
  <c r="AJ31" i="9" s="1"/>
  <c r="S19" i="9"/>
  <c r="AJ19" i="9" s="1"/>
  <c r="S7" i="9"/>
  <c r="AJ7" i="9" s="1"/>
  <c r="W26" i="9"/>
  <c r="AK26" i="9" s="1"/>
  <c r="W14" i="9"/>
  <c r="AK14" i="9" s="1"/>
  <c r="AA33" i="9"/>
  <c r="AL33" i="9" s="1"/>
  <c r="AA21" i="9"/>
  <c r="AL21" i="9" s="1"/>
  <c r="AA9" i="9"/>
  <c r="AL9" i="9" s="1"/>
  <c r="AE28" i="9"/>
  <c r="AE16" i="9"/>
  <c r="AE4" i="9"/>
  <c r="O7" i="9"/>
  <c r="AI7" i="9" s="1"/>
  <c r="W9" i="9"/>
  <c r="AK9" i="9" s="1"/>
  <c r="AE23" i="9"/>
  <c r="AM23" i="9" s="1"/>
  <c r="O18" i="9"/>
  <c r="AI18" i="9" s="1"/>
  <c r="W8" i="9"/>
  <c r="AK8" i="9" s="1"/>
  <c r="AE22" i="9"/>
  <c r="AM22" i="9" s="1"/>
  <c r="S12" i="9"/>
  <c r="AJ12" i="9" s="1"/>
  <c r="AE33" i="9"/>
  <c r="S23" i="9"/>
  <c r="AJ23" i="9" s="1"/>
  <c r="W6" i="9"/>
  <c r="AA13" i="9"/>
  <c r="S3" i="9"/>
  <c r="AJ3" i="9" s="1"/>
  <c r="AA24" i="9"/>
  <c r="AL24" i="9" s="1"/>
  <c r="O14" i="9"/>
  <c r="AI14" i="9" s="1"/>
  <c r="S9" i="9"/>
  <c r="AJ9" i="9" s="1"/>
  <c r="O23" i="9"/>
  <c r="AI23" i="9" s="1"/>
  <c r="O11" i="9"/>
  <c r="AI11" i="9" s="1"/>
  <c r="S30" i="9"/>
  <c r="AJ30" i="9" s="1"/>
  <c r="S18" i="9"/>
  <c r="AJ18" i="9" s="1"/>
  <c r="S6" i="9"/>
  <c r="AJ6" i="9" s="1"/>
  <c r="W25" i="9"/>
  <c r="AK25" i="9" s="1"/>
  <c r="W13" i="9"/>
  <c r="AA32" i="9"/>
  <c r="AA20" i="9"/>
  <c r="AL20" i="9" s="1"/>
  <c r="AA8" i="9"/>
  <c r="AL8" i="9" s="1"/>
  <c r="AE27" i="9"/>
  <c r="AM27" i="9" s="1"/>
  <c r="AE15" i="9"/>
  <c r="AM15" i="9" s="1"/>
  <c r="S4" i="9"/>
  <c r="AJ4" i="9" s="1"/>
  <c r="W11" i="9"/>
  <c r="AK11" i="9" s="1"/>
  <c r="O32" i="9"/>
  <c r="AI32" i="9" s="1"/>
  <c r="W33" i="9"/>
  <c r="AK33" i="9" s="1"/>
  <c r="AA4" i="9"/>
  <c r="AL4" i="9" s="1"/>
  <c r="O30" i="9"/>
  <c r="AI30" i="9" s="1"/>
  <c r="W32" i="9"/>
  <c r="AA15" i="9"/>
  <c r="O5" i="9"/>
  <c r="AI5" i="9" s="1"/>
  <c r="AA26" i="9"/>
  <c r="AL26" i="9" s="1"/>
  <c r="O16" i="9"/>
  <c r="AI16" i="9" s="1"/>
  <c r="W18" i="9"/>
  <c r="AK18" i="9" s="1"/>
  <c r="AE20" i="9"/>
  <c r="AM20" i="9" s="1"/>
  <c r="O27" i="9"/>
  <c r="AI27" i="9" s="1"/>
  <c r="W17" i="9"/>
  <c r="AK17" i="9" s="1"/>
  <c r="AE19" i="9"/>
  <c r="AM19" i="9" s="1"/>
  <c r="S21" i="9"/>
  <c r="AJ21" i="9" s="1"/>
  <c r="O3" i="9"/>
  <c r="AI3" i="9" s="1"/>
  <c r="O22" i="9"/>
  <c r="O10" i="9"/>
  <c r="S29" i="9"/>
  <c r="S17" i="9"/>
  <c r="S5" i="9"/>
  <c r="AJ5" i="9" s="1"/>
  <c r="W24" i="9"/>
  <c r="AK24" i="9" s="1"/>
  <c r="W12" i="9"/>
  <c r="AK12" i="9" s="1"/>
  <c r="AA31" i="9"/>
  <c r="AL31" i="9" s="1"/>
  <c r="AA19" i="9"/>
  <c r="AL19" i="9" s="1"/>
  <c r="AA7" i="9"/>
  <c r="AL7" i="9" s="1"/>
  <c r="AE26" i="9"/>
  <c r="AE14" i="9"/>
  <c r="AM14" i="9" s="1"/>
  <c r="AK19" i="7"/>
  <c r="AM31" i="7"/>
  <c r="AK22" i="7"/>
  <c r="AJ31" i="7"/>
  <c r="AK29" i="7"/>
  <c r="AI25" i="7"/>
  <c r="AJ33" i="7"/>
  <c r="AJ8" i="7"/>
  <c r="AJ16" i="7"/>
  <c r="AJ17" i="7"/>
  <c r="AJ21" i="7"/>
  <c r="AJ30" i="7"/>
  <c r="AI32" i="7"/>
  <c r="AI16" i="7"/>
  <c r="AI20" i="7"/>
  <c r="AI4" i="7"/>
  <c r="AK30" i="7"/>
  <c r="AK14" i="7"/>
  <c r="AK3" i="7"/>
  <c r="AK5" i="7"/>
  <c r="AK17" i="7"/>
  <c r="AJ4" i="7"/>
  <c r="AL16" i="7"/>
  <c r="AM9" i="7"/>
  <c r="AI11" i="7"/>
  <c r="AK11" i="7"/>
  <c r="AL25" i="7"/>
  <c r="AM7" i="7"/>
  <c r="AM13" i="7"/>
  <c r="AK26" i="7"/>
  <c r="AM6" i="7"/>
  <c r="AI9" i="7"/>
  <c r="AL23" i="7"/>
  <c r="AJ10" i="7"/>
  <c r="AK24" i="7"/>
  <c r="AK8" i="7"/>
  <c r="AJ9" i="7"/>
  <c r="AM11" i="7"/>
  <c r="AK23" i="9"/>
  <c r="AM4" i="9"/>
  <c r="AJ33" i="9"/>
  <c r="AJ32" i="9"/>
  <c r="AK31" i="9"/>
  <c r="AJ27" i="9"/>
  <c r="AM24" i="9"/>
  <c r="AK13" i="9"/>
  <c r="AJ20" i="9"/>
  <c r="AK19" i="9"/>
  <c r="AK6" i="9"/>
  <c r="AK7" i="9"/>
  <c r="AK28" i="9"/>
  <c r="AM16" i="9"/>
  <c r="AM25" i="9"/>
  <c r="AL32" i="9"/>
  <c r="AL16" i="9"/>
  <c r="AM31" i="9"/>
  <c r="AJ17" i="9"/>
  <c r="AI24" i="9"/>
  <c r="AI33" i="9"/>
  <c r="AJ16" i="9"/>
  <c r="AL30" i="9"/>
  <c r="AM13" i="9"/>
  <c r="AJ8" i="9"/>
  <c r="AI31" i="9"/>
  <c r="AJ14" i="9"/>
  <c r="AK32" i="9"/>
  <c r="AM6" i="9"/>
  <c r="AJ29" i="9"/>
  <c r="AJ28" i="9"/>
  <c r="AM28" i="9"/>
  <c r="AL13" i="9"/>
  <c r="AL14" i="9"/>
  <c r="AL15" i="9"/>
  <c r="AM33" i="9"/>
  <c r="AM26" i="9"/>
  <c r="AI22" i="9"/>
  <c r="AI12" i="9"/>
  <c r="AI10" i="9"/>
  <c r="S2" i="1"/>
  <c r="AK2" i="1" s="1"/>
  <c r="N2" i="1"/>
  <c r="M2" i="1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4" i="4"/>
  <c r="R5" i="4"/>
  <c r="R6" i="4"/>
  <c r="R7" i="4"/>
  <c r="R8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4" i="4"/>
  <c r="AD5" i="4"/>
  <c r="AD6" i="4"/>
  <c r="AD7" i="4"/>
  <c r="AD8" i="4"/>
  <c r="AD3" i="4"/>
  <c r="Z3" i="4"/>
  <c r="V3" i="4"/>
  <c r="R3" i="4"/>
  <c r="N3" i="4"/>
  <c r="AE33" i="4" l="1"/>
  <c r="AE21" i="4"/>
  <c r="AM21" i="4" s="1"/>
  <c r="AE9" i="4"/>
  <c r="AM9" i="4" s="1"/>
  <c r="O22" i="4"/>
  <c r="S33" i="4"/>
  <c r="AJ33" i="4" s="1"/>
  <c r="S21" i="4"/>
  <c r="W22" i="4"/>
  <c r="AK22" i="4" s="1"/>
  <c r="AA28" i="4"/>
  <c r="O3" i="4"/>
  <c r="O10" i="4"/>
  <c r="AE32" i="4"/>
  <c r="AM32" i="4" s="1"/>
  <c r="AE20" i="4"/>
  <c r="AM20" i="4" s="1"/>
  <c r="O21" i="4"/>
  <c r="O9" i="4"/>
  <c r="S32" i="4"/>
  <c r="S20" i="4"/>
  <c r="AJ20" i="4" s="1"/>
  <c r="W33" i="4"/>
  <c r="AK33" i="4" s="1"/>
  <c r="W21" i="4"/>
  <c r="W9" i="4"/>
  <c r="AK9" i="4" s="1"/>
  <c r="AA27" i="4"/>
  <c r="AL27" i="4" s="1"/>
  <c r="W10" i="4"/>
  <c r="AA16" i="4"/>
  <c r="AL16" i="4" s="1"/>
  <c r="AA4" i="4"/>
  <c r="AL4" i="4" s="1"/>
  <c r="S9" i="4"/>
  <c r="AJ9" i="4" s="1"/>
  <c r="O33" i="4"/>
  <c r="AA15" i="4"/>
  <c r="AE31" i="4"/>
  <c r="AM31" i="4" s="1"/>
  <c r="O32" i="4"/>
  <c r="AI32" i="4" s="1"/>
  <c r="O20" i="4"/>
  <c r="AI20" i="4" s="1"/>
  <c r="S31" i="4"/>
  <c r="AJ31" i="4" s="1"/>
  <c r="S19" i="4"/>
  <c r="AJ19" i="4" s="1"/>
  <c r="W32" i="4"/>
  <c r="AK32" i="4" s="1"/>
  <c r="W20" i="4"/>
  <c r="AK20" i="4" s="1"/>
  <c r="AA26" i="4"/>
  <c r="AL26" i="4" s="1"/>
  <c r="AA14" i="4"/>
  <c r="AL14" i="4" s="1"/>
  <c r="S3" i="4"/>
  <c r="AJ3" i="4" s="1"/>
  <c r="AE18" i="4"/>
  <c r="O31" i="4"/>
  <c r="AI31" i="4" s="1"/>
  <c r="O7" i="4"/>
  <c r="AI7" i="4" s="1"/>
  <c r="S30" i="4"/>
  <c r="AJ30" i="4" s="1"/>
  <c r="W31" i="4"/>
  <c r="W19" i="4"/>
  <c r="AK19" i="4" s="1"/>
  <c r="AA25" i="4"/>
  <c r="AL25" i="4" s="1"/>
  <c r="AA13" i="4"/>
  <c r="AL13" i="4" s="1"/>
  <c r="W3" i="4"/>
  <c r="AK3" i="4" s="1"/>
  <c r="AE29" i="4"/>
  <c r="AM29" i="4" s="1"/>
  <c r="O30" i="4"/>
  <c r="AI30" i="4" s="1"/>
  <c r="O18" i="4"/>
  <c r="AI18" i="4" s="1"/>
  <c r="S29" i="4"/>
  <c r="S17" i="4"/>
  <c r="W30" i="4"/>
  <c r="W18" i="4"/>
  <c r="AK18" i="4" s="1"/>
  <c r="AA24" i="4"/>
  <c r="AL24" i="4" s="1"/>
  <c r="AA12" i="4"/>
  <c r="AL12" i="4" s="1"/>
  <c r="AA3" i="4"/>
  <c r="AL3" i="4" s="1"/>
  <c r="AE16" i="4"/>
  <c r="AM16" i="4" s="1"/>
  <c r="O29" i="4"/>
  <c r="O5" i="4"/>
  <c r="S28" i="4"/>
  <c r="AJ28" i="4" s="1"/>
  <c r="W29" i="4"/>
  <c r="AK29" i="4" s="1"/>
  <c r="W17" i="4"/>
  <c r="W5" i="4"/>
  <c r="AK5" i="4" s="1"/>
  <c r="AA11" i="4"/>
  <c r="AL11" i="4" s="1"/>
  <c r="AE3" i="4"/>
  <c r="AE27" i="4"/>
  <c r="AM27" i="4" s="1"/>
  <c r="O28" i="4"/>
  <c r="AI28" i="4" s="1"/>
  <c r="O16" i="4"/>
  <c r="AI16" i="4" s="1"/>
  <c r="S27" i="4"/>
  <c r="AJ27" i="4" s="1"/>
  <c r="S15" i="4"/>
  <c r="AJ15" i="4" s="1"/>
  <c r="W28" i="4"/>
  <c r="AK28" i="4" s="1"/>
  <c r="W16" i="4"/>
  <c r="AK16" i="4" s="1"/>
  <c r="AA22" i="4"/>
  <c r="AL22" i="4" s="1"/>
  <c r="AA10" i="4"/>
  <c r="AE26" i="4"/>
  <c r="AM26" i="4" s="1"/>
  <c r="AE14" i="4"/>
  <c r="AM14" i="4" s="1"/>
  <c r="O27" i="4"/>
  <c r="AI27" i="4" s="1"/>
  <c r="S8" i="4"/>
  <c r="AJ8" i="4" s="1"/>
  <c r="S26" i="4"/>
  <c r="AJ26" i="4" s="1"/>
  <c r="S14" i="4"/>
  <c r="AJ14" i="4" s="1"/>
  <c r="W27" i="4"/>
  <c r="AK27" i="4" s="1"/>
  <c r="AA33" i="4"/>
  <c r="AL33" i="4" s="1"/>
  <c r="AA21" i="4"/>
  <c r="AL21" i="4" s="1"/>
  <c r="AA9" i="4"/>
  <c r="AE25" i="4"/>
  <c r="AM25" i="4" s="1"/>
  <c r="AE13" i="4"/>
  <c r="O14" i="4"/>
  <c r="AI14" i="4" s="1"/>
  <c r="S7" i="4"/>
  <c r="AJ7" i="4" s="1"/>
  <c r="S13" i="4"/>
  <c r="AJ13" i="4" s="1"/>
  <c r="W26" i="4"/>
  <c r="AK26" i="4" s="1"/>
  <c r="W14" i="4"/>
  <c r="AK14" i="4" s="1"/>
  <c r="AA32" i="4"/>
  <c r="AA8" i="4"/>
  <c r="AL8" i="4" s="1"/>
  <c r="AE6" i="4"/>
  <c r="AM6" i="4" s="1"/>
  <c r="AE12" i="4"/>
  <c r="AM12" i="4" s="1"/>
  <c r="O25" i="4"/>
  <c r="AI25" i="4" s="1"/>
  <c r="S6" i="4"/>
  <c r="AJ6" i="4" s="1"/>
  <c r="S24" i="4"/>
  <c r="W25" i="4"/>
  <c r="AK25" i="4" s="1"/>
  <c r="W13" i="4"/>
  <c r="AA31" i="4"/>
  <c r="AL31" i="4" s="1"/>
  <c r="AA7" i="4"/>
  <c r="AL7" i="4" s="1"/>
  <c r="AE23" i="4"/>
  <c r="O24" i="4"/>
  <c r="AI24" i="4" s="1"/>
  <c r="S5" i="4"/>
  <c r="AJ5" i="4" s="1"/>
  <c r="S23" i="4"/>
  <c r="AJ23" i="4" s="1"/>
  <c r="S11" i="4"/>
  <c r="AJ11" i="4" s="1"/>
  <c r="W24" i="4"/>
  <c r="AK24" i="4" s="1"/>
  <c r="W12" i="4"/>
  <c r="AK12" i="4" s="1"/>
  <c r="AA30" i="4"/>
  <c r="AL30" i="4" s="1"/>
  <c r="AA18" i="4"/>
  <c r="AA6" i="4"/>
  <c r="AE19" i="4"/>
  <c r="AM19" i="4" s="1"/>
  <c r="O8" i="4"/>
  <c r="AI8" i="4" s="1"/>
  <c r="W8" i="4"/>
  <c r="AE30" i="4"/>
  <c r="AM30" i="4" s="1"/>
  <c r="O19" i="4"/>
  <c r="AI19" i="4" s="1"/>
  <c r="S18" i="4"/>
  <c r="AJ18" i="4" s="1"/>
  <c r="W7" i="4"/>
  <c r="AK7" i="4" s="1"/>
  <c r="AE17" i="4"/>
  <c r="AM17" i="4" s="1"/>
  <c r="O6" i="4"/>
  <c r="AI6" i="4" s="1"/>
  <c r="W6" i="4"/>
  <c r="AE28" i="4"/>
  <c r="AM28" i="4" s="1"/>
  <c r="O17" i="4"/>
  <c r="AI17" i="4" s="1"/>
  <c r="S16" i="4"/>
  <c r="AJ16" i="4" s="1"/>
  <c r="AA23" i="4"/>
  <c r="AL23" i="4" s="1"/>
  <c r="AE15" i="4"/>
  <c r="AM15" i="4" s="1"/>
  <c r="O4" i="4"/>
  <c r="AI4" i="4" s="1"/>
  <c r="W4" i="4"/>
  <c r="AK4" i="4" s="1"/>
  <c r="AE8" i="4"/>
  <c r="AM8" i="4" s="1"/>
  <c r="O15" i="4"/>
  <c r="AI15" i="4" s="1"/>
  <c r="W15" i="4"/>
  <c r="AK15" i="4" s="1"/>
  <c r="AE7" i="4"/>
  <c r="AM7" i="4" s="1"/>
  <c r="O26" i="4"/>
  <c r="S25" i="4"/>
  <c r="AJ25" i="4" s="1"/>
  <c r="AA20" i="4"/>
  <c r="AL20" i="4" s="1"/>
  <c r="AE24" i="4"/>
  <c r="AM24" i="4" s="1"/>
  <c r="O13" i="4"/>
  <c r="AI13" i="4" s="1"/>
  <c r="S12" i="4"/>
  <c r="AJ12" i="4" s="1"/>
  <c r="AA19" i="4"/>
  <c r="AL19" i="4" s="1"/>
  <c r="AE5" i="4"/>
  <c r="AM5" i="4" s="1"/>
  <c r="AE11" i="4"/>
  <c r="O12" i="4"/>
  <c r="AI12" i="4" s="1"/>
  <c r="AE4" i="4"/>
  <c r="AM4" i="4" s="1"/>
  <c r="AE22" i="4"/>
  <c r="AM22" i="4" s="1"/>
  <c r="AE10" i="4"/>
  <c r="AM10" i="4" s="1"/>
  <c r="O23" i="4"/>
  <c r="AI23" i="4" s="1"/>
  <c r="O11" i="4"/>
  <c r="AI11" i="4" s="1"/>
  <c r="S4" i="4"/>
  <c r="AJ4" i="4" s="1"/>
  <c r="S22" i="4"/>
  <c r="AJ22" i="4" s="1"/>
  <c r="S10" i="4"/>
  <c r="AJ10" i="4" s="1"/>
  <c r="W23" i="4"/>
  <c r="AK23" i="4" s="1"/>
  <c r="W11" i="4"/>
  <c r="AK11" i="4" s="1"/>
  <c r="AA29" i="4"/>
  <c r="AL29" i="4" s="1"/>
  <c r="AA17" i="4"/>
  <c r="AL17" i="4" s="1"/>
  <c r="AA5" i="4"/>
  <c r="AL5" i="4" s="1"/>
  <c r="AN17" i="9"/>
  <c r="G17" i="6" s="1"/>
  <c r="AN33" i="9"/>
  <c r="G33" i="6" s="1"/>
  <c r="AN3" i="7"/>
  <c r="H3" i="6" s="1"/>
  <c r="AN33" i="7"/>
  <c r="H33" i="6" s="1"/>
  <c r="AN16" i="7"/>
  <c r="H16" i="6" s="1"/>
  <c r="AN18" i="7"/>
  <c r="H18" i="6" s="1"/>
  <c r="AN26" i="7"/>
  <c r="H26" i="6" s="1"/>
  <c r="AN32" i="7"/>
  <c r="H32" i="6" s="1"/>
  <c r="AN28" i="7"/>
  <c r="H28" i="6" s="1"/>
  <c r="AN23" i="7"/>
  <c r="H23" i="6" s="1"/>
  <c r="AN21" i="7"/>
  <c r="H21" i="6" s="1"/>
  <c r="AN24" i="7"/>
  <c r="H24" i="6" s="1"/>
  <c r="AN19" i="7"/>
  <c r="H19" i="6" s="1"/>
  <c r="AN9" i="7"/>
  <c r="H9" i="6" s="1"/>
  <c r="AN25" i="7"/>
  <c r="H25" i="6" s="1"/>
  <c r="AN6" i="7"/>
  <c r="H6" i="6" s="1"/>
  <c r="AN13" i="7"/>
  <c r="H13" i="6" s="1"/>
  <c r="AN5" i="7"/>
  <c r="H5" i="6" s="1"/>
  <c r="AN17" i="7"/>
  <c r="H17" i="6" s="1"/>
  <c r="AN29" i="7"/>
  <c r="H29" i="6" s="1"/>
  <c r="AN4" i="7"/>
  <c r="H4" i="6" s="1"/>
  <c r="AN22" i="7"/>
  <c r="H22" i="6" s="1"/>
  <c r="AN11" i="7"/>
  <c r="H11" i="6" s="1"/>
  <c r="AN31" i="7"/>
  <c r="H31" i="6" s="1"/>
  <c r="AN10" i="7"/>
  <c r="H10" i="6" s="1"/>
  <c r="AN27" i="7"/>
  <c r="H27" i="6" s="1"/>
  <c r="AN30" i="7"/>
  <c r="H30" i="6" s="1"/>
  <c r="AN12" i="7"/>
  <c r="H12" i="6" s="1"/>
  <c r="AN20" i="7"/>
  <c r="H20" i="6" s="1"/>
  <c r="AN15" i="7"/>
  <c r="H15" i="6" s="1"/>
  <c r="AN14" i="7"/>
  <c r="H14" i="6" s="1"/>
  <c r="AN8" i="7"/>
  <c r="H8" i="6" s="1"/>
  <c r="AN7" i="7"/>
  <c r="H7" i="6" s="1"/>
  <c r="AN9" i="9"/>
  <c r="G9" i="6" s="1"/>
  <c r="AN25" i="9"/>
  <c r="G25" i="6" s="1"/>
  <c r="AN8" i="9"/>
  <c r="G8" i="6" s="1"/>
  <c r="AN13" i="9"/>
  <c r="G13" i="6" s="1"/>
  <c r="AN26" i="9"/>
  <c r="G26" i="6" s="1"/>
  <c r="AN19" i="9"/>
  <c r="G19" i="6" s="1"/>
  <c r="AN5" i="9"/>
  <c r="G5" i="6" s="1"/>
  <c r="AN21" i="9"/>
  <c r="G21" i="6" s="1"/>
  <c r="AN14" i="9"/>
  <c r="G14" i="6" s="1"/>
  <c r="AN4" i="9"/>
  <c r="G4" i="6" s="1"/>
  <c r="AN27" i="9"/>
  <c r="G27" i="6" s="1"/>
  <c r="AN3" i="9"/>
  <c r="G3" i="6" s="1"/>
  <c r="AN32" i="9"/>
  <c r="G32" i="6" s="1"/>
  <c r="AN15" i="9"/>
  <c r="G15" i="6" s="1"/>
  <c r="AN18" i="9"/>
  <c r="G18" i="6" s="1"/>
  <c r="AN16" i="9"/>
  <c r="G16" i="6" s="1"/>
  <c r="AN22" i="9"/>
  <c r="G22" i="6" s="1"/>
  <c r="AN11" i="9"/>
  <c r="G11" i="6" s="1"/>
  <c r="AN28" i="9"/>
  <c r="G28" i="6" s="1"/>
  <c r="AN20" i="9"/>
  <c r="G20" i="6" s="1"/>
  <c r="AN6" i="9"/>
  <c r="G6" i="6" s="1"/>
  <c r="AN10" i="9"/>
  <c r="G10" i="6" s="1"/>
  <c r="AN23" i="9"/>
  <c r="G23" i="6" s="1"/>
  <c r="AN7" i="9"/>
  <c r="G7" i="6" s="1"/>
  <c r="AN30" i="9"/>
  <c r="G30" i="6" s="1"/>
  <c r="AN24" i="9"/>
  <c r="G24" i="6" s="1"/>
  <c r="AN29" i="9"/>
  <c r="G29" i="6" s="1"/>
  <c r="AN31" i="9"/>
  <c r="G31" i="6" s="1"/>
  <c r="AN12" i="9"/>
  <c r="G12" i="6" s="1"/>
  <c r="AL18" i="4"/>
  <c r="AK31" i="4"/>
  <c r="AM13" i="4"/>
  <c r="AM11" i="4"/>
  <c r="AI29" i="4"/>
  <c r="AL32" i="4"/>
  <c r="AL15" i="4"/>
  <c r="AK30" i="4"/>
  <c r="AK13" i="4"/>
  <c r="AM3" i="4"/>
  <c r="AK10" i="4"/>
  <c r="AJ32" i="4"/>
  <c r="AJ29" i="4"/>
  <c r="AI33" i="4"/>
  <c r="AK8" i="4"/>
  <c r="AL28" i="4"/>
  <c r="AJ24" i="4"/>
  <c r="AM23" i="4"/>
  <c r="AI26" i="4"/>
  <c r="AI10" i="4"/>
  <c r="AK6" i="4"/>
  <c r="AL10" i="4"/>
  <c r="AI9" i="4"/>
  <c r="AK21" i="4"/>
  <c r="AL9" i="4"/>
  <c r="AJ21" i="4"/>
  <c r="AI22" i="4"/>
  <c r="AL6" i="4"/>
  <c r="AM18" i="4"/>
  <c r="AI21" i="4"/>
  <c r="AI5" i="4"/>
  <c r="AK17" i="4"/>
  <c r="AM33" i="4"/>
  <c r="AJ17" i="4"/>
  <c r="O2" i="1"/>
  <c r="T2" i="1"/>
  <c r="AO2" i="1" s="1"/>
  <c r="AO25" i="7" l="1"/>
  <c r="AO17" i="7"/>
  <c r="AO9" i="7"/>
  <c r="AO20" i="7"/>
  <c r="AO3" i="7"/>
  <c r="AO22" i="7"/>
  <c r="AO31" i="7"/>
  <c r="AO5" i="7"/>
  <c r="AO30" i="7"/>
  <c r="AO23" i="7"/>
  <c r="AO14" i="7"/>
  <c r="AO6" i="7"/>
  <c r="AO13" i="7"/>
  <c r="AO21" i="7"/>
  <c r="AO28" i="7"/>
  <c r="AO7" i="7"/>
  <c r="AO12" i="7"/>
  <c r="AO19" i="7"/>
  <c r="AO27" i="7"/>
  <c r="AO24" i="7"/>
  <c r="AO32" i="7"/>
  <c r="AO8" i="7"/>
  <c r="AO26" i="7"/>
  <c r="AO18" i="7"/>
  <c r="AO16" i="7"/>
  <c r="AO10" i="7"/>
  <c r="AO15" i="7"/>
  <c r="AO33" i="7"/>
  <c r="AO29" i="7"/>
  <c r="AO11" i="7"/>
  <c r="AO4" i="7"/>
  <c r="AN10" i="4"/>
  <c r="E10" i="6" s="1"/>
  <c r="AN12" i="4"/>
  <c r="E12" i="6" s="1"/>
  <c r="AN26" i="4"/>
  <c r="E26" i="6" s="1"/>
  <c r="AN19" i="4"/>
  <c r="E19" i="6" s="1"/>
  <c r="AN28" i="4"/>
  <c r="E28" i="6" s="1"/>
  <c r="AN5" i="4"/>
  <c r="E5" i="6" s="1"/>
  <c r="AN23" i="4"/>
  <c r="E23" i="6" s="1"/>
  <c r="AN9" i="4"/>
  <c r="E9" i="6" s="1"/>
  <c r="AN25" i="4"/>
  <c r="E25" i="6" s="1"/>
  <c r="AN4" i="4"/>
  <c r="E4" i="6" s="1"/>
  <c r="AN20" i="4"/>
  <c r="E20" i="6" s="1"/>
  <c r="AN16" i="4"/>
  <c r="E16" i="6" s="1"/>
  <c r="AN32" i="4"/>
  <c r="E32" i="6" s="1"/>
  <c r="AN21" i="4"/>
  <c r="E21" i="6" s="1"/>
  <c r="AN14" i="4"/>
  <c r="E14" i="6" s="1"/>
  <c r="AN30" i="4"/>
  <c r="E30" i="6" s="1"/>
  <c r="AN8" i="4"/>
  <c r="E8" i="6" s="1"/>
  <c r="AN33" i="4"/>
  <c r="E33" i="6" s="1"/>
  <c r="AN6" i="4"/>
  <c r="E6" i="6" s="1"/>
  <c r="AN29" i="4"/>
  <c r="E29" i="6" s="1"/>
  <c r="AN18" i="4"/>
  <c r="E18" i="6" s="1"/>
  <c r="AN24" i="4"/>
  <c r="E24" i="6" s="1"/>
  <c r="AN22" i="4"/>
  <c r="E22" i="6" s="1"/>
  <c r="AN27" i="4"/>
  <c r="E27" i="6" s="1"/>
  <c r="AN31" i="4"/>
  <c r="E31" i="6" s="1"/>
  <c r="AN15" i="4"/>
  <c r="E15" i="6" s="1"/>
  <c r="AN11" i="4"/>
  <c r="E11" i="6" s="1"/>
  <c r="AN7" i="4"/>
  <c r="E7" i="6" s="1"/>
  <c r="AN17" i="4"/>
  <c r="E17" i="6" s="1"/>
  <c r="AN13" i="4"/>
  <c r="E13" i="6" s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4" i="5"/>
  <c r="V5" i="5"/>
  <c r="V6" i="5"/>
  <c r="V7" i="5"/>
  <c r="V8" i="5"/>
  <c r="V9" i="5"/>
  <c r="V10" i="5"/>
  <c r="V11" i="5"/>
  <c r="V12" i="5"/>
  <c r="V13" i="5"/>
  <c r="V14" i="5"/>
  <c r="V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" i="5"/>
  <c r="AE23" i="5" l="1"/>
  <c r="O27" i="5"/>
  <c r="AA24" i="5"/>
  <c r="AL24" i="5" s="1"/>
  <c r="AE7" i="5"/>
  <c r="S26" i="5"/>
  <c r="O11" i="5"/>
  <c r="AI11" i="5" s="1"/>
  <c r="W6" i="5"/>
  <c r="AA8" i="5"/>
  <c r="AL8" i="5" s="1"/>
  <c r="S25" i="5"/>
  <c r="W19" i="5"/>
  <c r="AK19" i="5" s="1"/>
  <c r="AE22" i="5"/>
  <c r="AM22" i="5" s="1"/>
  <c r="O9" i="5"/>
  <c r="AI9" i="5" s="1"/>
  <c r="W18" i="5"/>
  <c r="AK18" i="5" s="1"/>
  <c r="AA6" i="5"/>
  <c r="AL6" i="5" s="1"/>
  <c r="S23" i="5"/>
  <c r="AJ23" i="5" s="1"/>
  <c r="W17" i="5"/>
  <c r="AK17" i="5" s="1"/>
  <c r="AE20" i="5"/>
  <c r="AM20" i="5" s="1"/>
  <c r="S22" i="5"/>
  <c r="AJ22" i="5" s="1"/>
  <c r="AA20" i="5"/>
  <c r="AL20" i="5" s="1"/>
  <c r="O6" i="5"/>
  <c r="AI6" i="5" s="1"/>
  <c r="W15" i="5"/>
  <c r="AK15" i="5" s="1"/>
  <c r="AE18" i="5"/>
  <c r="AM18" i="5" s="1"/>
  <c r="S20" i="5"/>
  <c r="AJ20" i="5" s="1"/>
  <c r="AE33" i="5"/>
  <c r="AM33" i="5" s="1"/>
  <c r="O20" i="5"/>
  <c r="S19" i="5"/>
  <c r="AA17" i="5"/>
  <c r="S3" i="5"/>
  <c r="AJ3" i="5" s="1"/>
  <c r="W28" i="5"/>
  <c r="AE31" i="5"/>
  <c r="O18" i="5"/>
  <c r="AI18" i="5" s="1"/>
  <c r="W27" i="5"/>
  <c r="AK27" i="5" s="1"/>
  <c r="AE30" i="5"/>
  <c r="AM30" i="5" s="1"/>
  <c r="O17" i="5"/>
  <c r="AI17" i="5" s="1"/>
  <c r="W26" i="5"/>
  <c r="AK26" i="5" s="1"/>
  <c r="AE13" i="5"/>
  <c r="AM13" i="5" s="1"/>
  <c r="O16" i="5"/>
  <c r="AI16" i="5" s="1"/>
  <c r="W25" i="5"/>
  <c r="AK25" i="5" s="1"/>
  <c r="AE28" i="5"/>
  <c r="AM28" i="5" s="1"/>
  <c r="O15" i="5"/>
  <c r="W10" i="5"/>
  <c r="AA28" i="5"/>
  <c r="AE27" i="5"/>
  <c r="O30" i="5"/>
  <c r="AI30" i="5" s="1"/>
  <c r="O14" i="5"/>
  <c r="AI14" i="5" s="1"/>
  <c r="S29" i="5"/>
  <c r="AJ29" i="5" s="1"/>
  <c r="S13" i="5"/>
  <c r="AJ13" i="5" s="1"/>
  <c r="W9" i="5"/>
  <c r="AK9" i="5" s="1"/>
  <c r="W23" i="5"/>
  <c r="AK23" i="5" s="1"/>
  <c r="AA27" i="5"/>
  <c r="AL27" i="5" s="1"/>
  <c r="AA11" i="5"/>
  <c r="AL11" i="5" s="1"/>
  <c r="AE26" i="5"/>
  <c r="AM26" i="5" s="1"/>
  <c r="AE10" i="5"/>
  <c r="AM10" i="5" s="1"/>
  <c r="O10" i="5"/>
  <c r="AI10" i="5" s="1"/>
  <c r="AA23" i="5"/>
  <c r="AL23" i="5" s="1"/>
  <c r="AE6" i="5"/>
  <c r="AM6" i="5" s="1"/>
  <c r="S24" i="5"/>
  <c r="AJ24" i="5" s="1"/>
  <c r="AA22" i="5"/>
  <c r="AL22" i="5" s="1"/>
  <c r="AE5" i="5"/>
  <c r="AM5" i="5" s="1"/>
  <c r="S7" i="5"/>
  <c r="AJ7" i="5" s="1"/>
  <c r="AA5" i="5"/>
  <c r="O23" i="5"/>
  <c r="W32" i="5"/>
  <c r="AK32" i="5" s="1"/>
  <c r="AE19" i="5"/>
  <c r="AM19" i="5" s="1"/>
  <c r="O22" i="5"/>
  <c r="AI22" i="5" s="1"/>
  <c r="S5" i="5"/>
  <c r="AJ5" i="5" s="1"/>
  <c r="AE3" i="5"/>
  <c r="AM3" i="5" s="1"/>
  <c r="O5" i="5"/>
  <c r="AI5" i="5" s="1"/>
  <c r="AA3" i="5"/>
  <c r="AL3" i="5" s="1"/>
  <c r="AE17" i="5"/>
  <c r="AM17" i="5" s="1"/>
  <c r="W29" i="5"/>
  <c r="AK29" i="5" s="1"/>
  <c r="AE16" i="5"/>
  <c r="AM16" i="5" s="1"/>
  <c r="S18" i="5"/>
  <c r="AA16" i="5"/>
  <c r="AE15" i="5"/>
  <c r="S33" i="5"/>
  <c r="AA31" i="5"/>
  <c r="AL31" i="5" s="1"/>
  <c r="AE14" i="5"/>
  <c r="AM14" i="5" s="1"/>
  <c r="S16" i="5"/>
  <c r="AA14" i="5"/>
  <c r="AL14" i="5" s="1"/>
  <c r="O32" i="5"/>
  <c r="AI32" i="5" s="1"/>
  <c r="S15" i="5"/>
  <c r="AJ15" i="5" s="1"/>
  <c r="AA13" i="5"/>
  <c r="AL13" i="5" s="1"/>
  <c r="S30" i="5"/>
  <c r="AJ30" i="5" s="1"/>
  <c r="W24" i="5"/>
  <c r="AK24" i="5" s="1"/>
  <c r="AA12" i="5"/>
  <c r="AL12" i="5" s="1"/>
  <c r="O29" i="5"/>
  <c r="AI29" i="5" s="1"/>
  <c r="S28" i="5"/>
  <c r="W8" i="5"/>
  <c r="AK8" i="5" s="1"/>
  <c r="W22" i="5"/>
  <c r="AA26" i="5"/>
  <c r="AA10" i="5"/>
  <c r="AL10" i="5" s="1"/>
  <c r="AE25" i="5"/>
  <c r="AE9" i="5"/>
  <c r="AM9" i="5" s="1"/>
  <c r="S10" i="5"/>
  <c r="AJ10" i="5" s="1"/>
  <c r="W20" i="5"/>
  <c r="AK20" i="5" s="1"/>
  <c r="O26" i="5"/>
  <c r="AI26" i="5" s="1"/>
  <c r="S9" i="5"/>
  <c r="W5" i="5"/>
  <c r="AK5" i="5" s="1"/>
  <c r="AA7" i="5"/>
  <c r="AL7" i="5" s="1"/>
  <c r="O25" i="5"/>
  <c r="AI25" i="5" s="1"/>
  <c r="S8" i="5"/>
  <c r="AJ8" i="5" s="1"/>
  <c r="W4" i="5"/>
  <c r="AK4" i="5" s="1"/>
  <c r="AE21" i="5"/>
  <c r="AM21" i="5" s="1"/>
  <c r="O24" i="5"/>
  <c r="AI24" i="5" s="1"/>
  <c r="O8" i="5"/>
  <c r="AI8" i="5" s="1"/>
  <c r="W33" i="5"/>
  <c r="AK33" i="5" s="1"/>
  <c r="AA21" i="5"/>
  <c r="AL21" i="5" s="1"/>
  <c r="AE4" i="5"/>
  <c r="O7" i="5"/>
  <c r="AI7" i="5" s="1"/>
  <c r="S6" i="5"/>
  <c r="AJ6" i="5" s="1"/>
  <c r="W16" i="5"/>
  <c r="AK16" i="5" s="1"/>
  <c r="AA4" i="5"/>
  <c r="AL4" i="5" s="1"/>
  <c r="S21" i="5"/>
  <c r="AJ21" i="5" s="1"/>
  <c r="W31" i="5"/>
  <c r="AK31" i="5" s="1"/>
  <c r="AA19" i="5"/>
  <c r="AL19" i="5" s="1"/>
  <c r="O21" i="5"/>
  <c r="AI21" i="5" s="1"/>
  <c r="S4" i="5"/>
  <c r="AJ4" i="5" s="1"/>
  <c r="W30" i="5"/>
  <c r="AK30" i="5" s="1"/>
  <c r="AA18" i="5"/>
  <c r="AL18" i="5" s="1"/>
  <c r="O4" i="5"/>
  <c r="W3" i="5"/>
  <c r="AK3" i="5" s="1"/>
  <c r="AA33" i="5"/>
  <c r="AL33" i="5" s="1"/>
  <c r="AE32" i="5"/>
  <c r="O19" i="5"/>
  <c r="AI19" i="5" s="1"/>
  <c r="W14" i="5"/>
  <c r="AK14" i="5" s="1"/>
  <c r="AA32" i="5"/>
  <c r="AL32" i="5" s="1"/>
  <c r="O3" i="5"/>
  <c r="AI3" i="5" s="1"/>
  <c r="S17" i="5"/>
  <c r="AJ17" i="5" s="1"/>
  <c r="W13" i="5"/>
  <c r="AK13" i="5" s="1"/>
  <c r="AA15" i="5"/>
  <c r="AL15" i="5" s="1"/>
  <c r="O33" i="5"/>
  <c r="AI33" i="5" s="1"/>
  <c r="S32" i="5"/>
  <c r="AJ32" i="5" s="1"/>
  <c r="W12" i="5"/>
  <c r="AK12" i="5" s="1"/>
  <c r="AA30" i="5"/>
  <c r="AL30" i="5" s="1"/>
  <c r="AE29" i="5"/>
  <c r="S31" i="5"/>
  <c r="W11" i="5"/>
  <c r="AK11" i="5" s="1"/>
  <c r="AA29" i="5"/>
  <c r="AL29" i="5" s="1"/>
  <c r="AE12" i="5"/>
  <c r="AM12" i="5" s="1"/>
  <c r="O31" i="5"/>
  <c r="AI31" i="5" s="1"/>
  <c r="S14" i="5"/>
  <c r="AJ14" i="5" s="1"/>
  <c r="AE11" i="5"/>
  <c r="AM11" i="5" s="1"/>
  <c r="O13" i="5"/>
  <c r="AI13" i="5" s="1"/>
  <c r="S12" i="5"/>
  <c r="AJ12" i="5" s="1"/>
  <c r="O28" i="5"/>
  <c r="O12" i="5"/>
  <c r="S27" i="5"/>
  <c r="AJ27" i="5" s="1"/>
  <c r="S11" i="5"/>
  <c r="AJ11" i="5" s="1"/>
  <c r="W7" i="5"/>
  <c r="AK7" i="5" s="1"/>
  <c r="W21" i="5"/>
  <c r="AK21" i="5" s="1"/>
  <c r="AA25" i="5"/>
  <c r="AL25" i="5" s="1"/>
  <c r="AA9" i="5"/>
  <c r="AL9" i="5" s="1"/>
  <c r="AE24" i="5"/>
  <c r="AM24" i="5" s="1"/>
  <c r="AE8" i="5"/>
  <c r="AM8" i="5" s="1"/>
  <c r="AJ25" i="5"/>
  <c r="AL5" i="5"/>
  <c r="AM4" i="5"/>
  <c r="AJ28" i="5"/>
  <c r="AJ9" i="5"/>
  <c r="AK22" i="5"/>
  <c r="AL26" i="5"/>
  <c r="AM25" i="5"/>
  <c r="AI28" i="5"/>
  <c r="AI12" i="5"/>
  <c r="AI27" i="5"/>
  <c r="AJ26" i="5"/>
  <c r="AK6" i="5"/>
  <c r="AM23" i="5"/>
  <c r="AM7" i="5"/>
  <c r="AI20" i="5"/>
  <c r="AJ19" i="5"/>
  <c r="AL17" i="5"/>
  <c r="AL16" i="5"/>
  <c r="AJ16" i="5"/>
  <c r="AI23" i="5"/>
  <c r="AI4" i="5"/>
  <c r="AM32" i="5"/>
  <c r="AJ18" i="5"/>
  <c r="AK28" i="5"/>
  <c r="AM31" i="5"/>
  <c r="AM15" i="5"/>
  <c r="AJ33" i="5"/>
  <c r="AM29" i="5"/>
  <c r="AJ31" i="5"/>
  <c r="AI15" i="5"/>
  <c r="AK10" i="5"/>
  <c r="AL28" i="5"/>
  <c r="AM27" i="5"/>
  <c r="S3" i="8"/>
  <c r="AA3" i="8" s="1"/>
  <c r="T3" i="1"/>
  <c r="AN3" i="1" s="1"/>
  <c r="W4" i="8" l="1"/>
  <c r="AQ4" i="8" s="1"/>
  <c r="W5" i="8"/>
  <c r="AQ5" i="8" s="1"/>
  <c r="W6" i="8"/>
  <c r="AQ6" i="8" s="1"/>
  <c r="W7" i="8"/>
  <c r="AQ7" i="8" s="1"/>
  <c r="W8" i="8"/>
  <c r="AQ8" i="8" s="1"/>
  <c r="W9" i="8"/>
  <c r="AQ9" i="8" s="1"/>
  <c r="W10" i="8"/>
  <c r="AQ10" i="8" s="1"/>
  <c r="W11" i="8"/>
  <c r="AQ11" i="8" s="1"/>
  <c r="W12" i="8"/>
  <c r="AQ12" i="8" s="1"/>
  <c r="W13" i="8"/>
  <c r="AQ13" i="8" s="1"/>
  <c r="W14" i="8"/>
  <c r="AQ14" i="8" s="1"/>
  <c r="W15" i="8"/>
  <c r="AQ15" i="8" s="1"/>
  <c r="W16" i="8"/>
  <c r="AQ16" i="8" s="1"/>
  <c r="W17" i="8"/>
  <c r="AQ17" i="8" s="1"/>
  <c r="W18" i="8"/>
  <c r="AQ18" i="8" s="1"/>
  <c r="W19" i="8"/>
  <c r="AQ19" i="8" s="1"/>
  <c r="W20" i="8"/>
  <c r="AQ20" i="8" s="1"/>
  <c r="W21" i="8"/>
  <c r="AQ21" i="8" s="1"/>
  <c r="W22" i="8"/>
  <c r="AQ22" i="8" s="1"/>
  <c r="W23" i="8"/>
  <c r="AQ23" i="8" s="1"/>
  <c r="W24" i="8"/>
  <c r="AQ24" i="8" s="1"/>
  <c r="W25" i="8"/>
  <c r="AQ25" i="8" s="1"/>
  <c r="W26" i="8"/>
  <c r="AQ26" i="8" s="1"/>
  <c r="W27" i="8"/>
  <c r="AQ27" i="8" s="1"/>
  <c r="W28" i="8"/>
  <c r="AQ28" i="8" s="1"/>
  <c r="W29" i="8"/>
  <c r="AQ29" i="8" s="1"/>
  <c r="W30" i="8"/>
  <c r="AQ30" i="8" s="1"/>
  <c r="W31" i="8"/>
  <c r="AQ31" i="8" s="1"/>
  <c r="W32" i="8"/>
  <c r="AQ32" i="8" s="1"/>
  <c r="W33" i="8"/>
  <c r="AQ33" i="8" s="1"/>
  <c r="V4" i="8"/>
  <c r="AM4" i="8" s="1"/>
  <c r="V5" i="8"/>
  <c r="AM5" i="8" s="1"/>
  <c r="V6" i="8"/>
  <c r="AM6" i="8" s="1"/>
  <c r="V7" i="8"/>
  <c r="AM7" i="8" s="1"/>
  <c r="V8" i="8"/>
  <c r="AM8" i="8" s="1"/>
  <c r="V9" i="8"/>
  <c r="AM9" i="8" s="1"/>
  <c r="V10" i="8"/>
  <c r="AM10" i="8" s="1"/>
  <c r="V11" i="8"/>
  <c r="AM11" i="8" s="1"/>
  <c r="V12" i="8"/>
  <c r="AM12" i="8" s="1"/>
  <c r="V13" i="8"/>
  <c r="AM13" i="8" s="1"/>
  <c r="V14" i="8"/>
  <c r="AM14" i="8" s="1"/>
  <c r="V15" i="8"/>
  <c r="AM15" i="8" s="1"/>
  <c r="V16" i="8"/>
  <c r="AM16" i="8" s="1"/>
  <c r="V17" i="8"/>
  <c r="AM17" i="8" s="1"/>
  <c r="V18" i="8"/>
  <c r="AM18" i="8" s="1"/>
  <c r="V19" i="8"/>
  <c r="AM19" i="8" s="1"/>
  <c r="V20" i="8"/>
  <c r="AM20" i="8" s="1"/>
  <c r="V21" i="8"/>
  <c r="AM21" i="8" s="1"/>
  <c r="V22" i="8"/>
  <c r="AM22" i="8" s="1"/>
  <c r="V23" i="8"/>
  <c r="AM23" i="8" s="1"/>
  <c r="V24" i="8"/>
  <c r="AM24" i="8" s="1"/>
  <c r="V25" i="8"/>
  <c r="AM25" i="8" s="1"/>
  <c r="V26" i="8"/>
  <c r="AM26" i="8" s="1"/>
  <c r="V27" i="8"/>
  <c r="AM27" i="8" s="1"/>
  <c r="V28" i="8"/>
  <c r="AM28" i="8" s="1"/>
  <c r="V29" i="8"/>
  <c r="AM29" i="8" s="1"/>
  <c r="V30" i="8"/>
  <c r="AM30" i="8" s="1"/>
  <c r="V31" i="8"/>
  <c r="AM31" i="8" s="1"/>
  <c r="V32" i="8"/>
  <c r="AM32" i="8" s="1"/>
  <c r="V33" i="8"/>
  <c r="AM33" i="8" s="1"/>
  <c r="U4" i="8"/>
  <c r="AI4" i="8" s="1"/>
  <c r="U5" i="8"/>
  <c r="AI5" i="8" s="1"/>
  <c r="U6" i="8"/>
  <c r="AI6" i="8" s="1"/>
  <c r="U7" i="8"/>
  <c r="AI7" i="8" s="1"/>
  <c r="U8" i="8"/>
  <c r="AI8" i="8" s="1"/>
  <c r="U9" i="8"/>
  <c r="AI9" i="8" s="1"/>
  <c r="U10" i="8"/>
  <c r="AI10" i="8" s="1"/>
  <c r="U11" i="8"/>
  <c r="AI11" i="8" s="1"/>
  <c r="U12" i="8"/>
  <c r="AI12" i="8" s="1"/>
  <c r="U13" i="8"/>
  <c r="AI13" i="8" s="1"/>
  <c r="U14" i="8"/>
  <c r="AI14" i="8" s="1"/>
  <c r="U15" i="8"/>
  <c r="AI15" i="8" s="1"/>
  <c r="U16" i="8"/>
  <c r="AI16" i="8" s="1"/>
  <c r="U17" i="8"/>
  <c r="AI17" i="8" s="1"/>
  <c r="U18" i="8"/>
  <c r="AI18" i="8" s="1"/>
  <c r="U19" i="8"/>
  <c r="AI19" i="8" s="1"/>
  <c r="U20" i="8"/>
  <c r="AI20" i="8" s="1"/>
  <c r="U21" i="8"/>
  <c r="AI21" i="8" s="1"/>
  <c r="U22" i="8"/>
  <c r="AI22" i="8" s="1"/>
  <c r="U23" i="8"/>
  <c r="AI23" i="8" s="1"/>
  <c r="U24" i="8"/>
  <c r="AI24" i="8" s="1"/>
  <c r="U25" i="8"/>
  <c r="AI25" i="8" s="1"/>
  <c r="U26" i="8"/>
  <c r="AI26" i="8" s="1"/>
  <c r="U27" i="8"/>
  <c r="AI27" i="8" s="1"/>
  <c r="U28" i="8"/>
  <c r="AI28" i="8" s="1"/>
  <c r="U29" i="8"/>
  <c r="AI29" i="8" s="1"/>
  <c r="U30" i="8"/>
  <c r="AI30" i="8" s="1"/>
  <c r="U31" i="8"/>
  <c r="AI31" i="8" s="1"/>
  <c r="U32" i="8"/>
  <c r="AI32" i="8" s="1"/>
  <c r="U33" i="8"/>
  <c r="AI33" i="8" s="1"/>
  <c r="T4" i="8"/>
  <c r="AE4" i="8" s="1"/>
  <c r="T5" i="8"/>
  <c r="AE5" i="8" s="1"/>
  <c r="T6" i="8"/>
  <c r="AE6" i="8" s="1"/>
  <c r="T7" i="8"/>
  <c r="AE7" i="8" s="1"/>
  <c r="T8" i="8"/>
  <c r="AE8" i="8" s="1"/>
  <c r="T9" i="8"/>
  <c r="AE9" i="8" s="1"/>
  <c r="T10" i="8"/>
  <c r="AE10" i="8" s="1"/>
  <c r="T11" i="8"/>
  <c r="AE11" i="8" s="1"/>
  <c r="T12" i="8"/>
  <c r="AE12" i="8" s="1"/>
  <c r="T13" i="8"/>
  <c r="AE13" i="8" s="1"/>
  <c r="T14" i="8"/>
  <c r="AE14" i="8" s="1"/>
  <c r="T15" i="8"/>
  <c r="AE15" i="8" s="1"/>
  <c r="T16" i="8"/>
  <c r="AE16" i="8" s="1"/>
  <c r="T17" i="8"/>
  <c r="AE17" i="8" s="1"/>
  <c r="T18" i="8"/>
  <c r="AE18" i="8" s="1"/>
  <c r="T19" i="8"/>
  <c r="AE19" i="8" s="1"/>
  <c r="T20" i="8"/>
  <c r="AE20" i="8" s="1"/>
  <c r="T21" i="8"/>
  <c r="AE21" i="8" s="1"/>
  <c r="T22" i="8"/>
  <c r="AE22" i="8" s="1"/>
  <c r="T23" i="8"/>
  <c r="AE23" i="8" s="1"/>
  <c r="T24" i="8"/>
  <c r="AE24" i="8" s="1"/>
  <c r="T25" i="8"/>
  <c r="AE25" i="8" s="1"/>
  <c r="T26" i="8"/>
  <c r="AE26" i="8" s="1"/>
  <c r="T27" i="8"/>
  <c r="AE27" i="8" s="1"/>
  <c r="T28" i="8"/>
  <c r="AE28" i="8" s="1"/>
  <c r="T29" i="8"/>
  <c r="AE29" i="8" s="1"/>
  <c r="T30" i="8"/>
  <c r="AE30" i="8" s="1"/>
  <c r="T31" i="8"/>
  <c r="AE31" i="8" s="1"/>
  <c r="T32" i="8"/>
  <c r="AE32" i="8" s="1"/>
  <c r="T33" i="8"/>
  <c r="AE33" i="8" s="1"/>
  <c r="S4" i="8"/>
  <c r="AA4" i="8" s="1"/>
  <c r="S5" i="8"/>
  <c r="AA5" i="8" s="1"/>
  <c r="S6" i="8"/>
  <c r="AA6" i="8" s="1"/>
  <c r="S7" i="8"/>
  <c r="AA7" i="8" s="1"/>
  <c r="S8" i="8"/>
  <c r="AA8" i="8" s="1"/>
  <c r="S9" i="8"/>
  <c r="AA9" i="8" s="1"/>
  <c r="S10" i="8"/>
  <c r="AA10" i="8" s="1"/>
  <c r="S11" i="8"/>
  <c r="AA11" i="8" s="1"/>
  <c r="S12" i="8"/>
  <c r="AA12" i="8" s="1"/>
  <c r="S13" i="8"/>
  <c r="AA13" i="8" s="1"/>
  <c r="S14" i="8"/>
  <c r="AA14" i="8" s="1"/>
  <c r="S15" i="8"/>
  <c r="AA15" i="8" s="1"/>
  <c r="S16" i="8"/>
  <c r="AA16" i="8" s="1"/>
  <c r="S17" i="8"/>
  <c r="AA17" i="8" s="1"/>
  <c r="S18" i="8"/>
  <c r="AA18" i="8" s="1"/>
  <c r="S19" i="8"/>
  <c r="AA19" i="8" s="1"/>
  <c r="S20" i="8"/>
  <c r="AA20" i="8" s="1"/>
  <c r="S21" i="8"/>
  <c r="AA21" i="8" s="1"/>
  <c r="S22" i="8"/>
  <c r="AA22" i="8" s="1"/>
  <c r="S23" i="8"/>
  <c r="AA23" i="8" s="1"/>
  <c r="S24" i="8"/>
  <c r="AA24" i="8" s="1"/>
  <c r="S25" i="8"/>
  <c r="AA25" i="8" s="1"/>
  <c r="S26" i="8"/>
  <c r="AA26" i="8" s="1"/>
  <c r="S27" i="8"/>
  <c r="AA27" i="8" s="1"/>
  <c r="S28" i="8"/>
  <c r="AA28" i="8" s="1"/>
  <c r="S29" i="8"/>
  <c r="AA29" i="8" s="1"/>
  <c r="S30" i="8"/>
  <c r="AA30" i="8" s="1"/>
  <c r="S31" i="8"/>
  <c r="AA31" i="8" s="1"/>
  <c r="S32" i="8"/>
  <c r="AA32" i="8" s="1"/>
  <c r="S33" i="8"/>
  <c r="AA33" i="8" s="1"/>
  <c r="T3" i="8"/>
  <c r="AE3" i="8" s="1"/>
  <c r="U3" i="8"/>
  <c r="AI3" i="8" s="1"/>
  <c r="V3" i="8"/>
  <c r="AM3" i="8" s="1"/>
  <c r="W3" i="8"/>
  <c r="AQ3" i="8" s="1"/>
  <c r="AN8" i="5"/>
  <c r="D8" i="6" s="1"/>
  <c r="AN3" i="5"/>
  <c r="D3" i="6" s="1"/>
  <c r="AN17" i="5"/>
  <c r="D17" i="6" s="1"/>
  <c r="AN26" i="5"/>
  <c r="D26" i="6" s="1"/>
  <c r="AN10" i="5"/>
  <c r="D10" i="6" s="1"/>
  <c r="AN30" i="5"/>
  <c r="D30" i="6" s="1"/>
  <c r="AN4" i="5"/>
  <c r="D4" i="6" s="1"/>
  <c r="AN29" i="5"/>
  <c r="D29" i="6" s="1"/>
  <c r="AN21" i="5"/>
  <c r="D21" i="6" s="1"/>
  <c r="AN27" i="5"/>
  <c r="D27" i="6" s="1"/>
  <c r="AN11" i="5"/>
  <c r="D11" i="6" s="1"/>
  <c r="AN31" i="5"/>
  <c r="D31" i="6" s="1"/>
  <c r="AN22" i="5"/>
  <c r="D22" i="6" s="1"/>
  <c r="AN23" i="5"/>
  <c r="D23" i="6" s="1"/>
  <c r="AN12" i="5"/>
  <c r="D12" i="6" s="1"/>
  <c r="AN18" i="5"/>
  <c r="D18" i="6" s="1"/>
  <c r="AN32" i="5"/>
  <c r="D32" i="6" s="1"/>
  <c r="AN5" i="5"/>
  <c r="D5" i="6" s="1"/>
  <c r="AN15" i="5"/>
  <c r="D15" i="6" s="1"/>
  <c r="AN6" i="5"/>
  <c r="D6" i="6" s="1"/>
  <c r="AN19" i="5"/>
  <c r="D19" i="6" s="1"/>
  <c r="AN13" i="5"/>
  <c r="D13" i="6" s="1"/>
  <c r="AN16" i="5"/>
  <c r="D16" i="6" s="1"/>
  <c r="AN24" i="5"/>
  <c r="D24" i="6" s="1"/>
  <c r="AN25" i="5"/>
  <c r="D25" i="6" s="1"/>
  <c r="AN28" i="5"/>
  <c r="D28" i="6" s="1"/>
  <c r="AN7" i="5"/>
  <c r="D7" i="6" s="1"/>
  <c r="AN14" i="5"/>
  <c r="D14" i="6" s="1"/>
  <c r="AN33" i="5"/>
  <c r="D33" i="6" s="1"/>
  <c r="AN9" i="5"/>
  <c r="D9" i="6" s="1"/>
  <c r="AN20" i="5"/>
  <c r="D20" i="6" s="1"/>
  <c r="Q4" i="1"/>
  <c r="AB4" i="1" s="1"/>
  <c r="Q5" i="1"/>
  <c r="AB5" i="1" s="1"/>
  <c r="Q6" i="1"/>
  <c r="AB6" i="1" s="1"/>
  <c r="Q7" i="1"/>
  <c r="AB7" i="1" s="1"/>
  <c r="Q8" i="1"/>
  <c r="AB8" i="1" s="1"/>
  <c r="Q9" i="1"/>
  <c r="AB9" i="1" s="1"/>
  <c r="Q10" i="1"/>
  <c r="AB10" i="1" s="1"/>
  <c r="Q11" i="1"/>
  <c r="AB11" i="1" s="1"/>
  <c r="Q12" i="1"/>
  <c r="AB12" i="1" s="1"/>
  <c r="Q13" i="1"/>
  <c r="AB13" i="1" s="1"/>
  <c r="Q14" i="1"/>
  <c r="AB14" i="1" s="1"/>
  <c r="Q15" i="1"/>
  <c r="AB15" i="1" s="1"/>
  <c r="Q16" i="1"/>
  <c r="AB16" i="1" s="1"/>
  <c r="Q17" i="1"/>
  <c r="AB17" i="1" s="1"/>
  <c r="Q18" i="1"/>
  <c r="AB18" i="1" s="1"/>
  <c r="Q19" i="1"/>
  <c r="AB19" i="1" s="1"/>
  <c r="Q20" i="1"/>
  <c r="AB20" i="1" s="1"/>
  <c r="Q21" i="1"/>
  <c r="AB21" i="1" s="1"/>
  <c r="Q22" i="1"/>
  <c r="AB22" i="1" s="1"/>
  <c r="Q23" i="1"/>
  <c r="AB23" i="1" s="1"/>
  <c r="Q24" i="1"/>
  <c r="AB24" i="1" s="1"/>
  <c r="Q25" i="1"/>
  <c r="AB25" i="1" s="1"/>
  <c r="Q26" i="1"/>
  <c r="AB26" i="1" s="1"/>
  <c r="Q27" i="1"/>
  <c r="AB27" i="1" s="1"/>
  <c r="Q28" i="1"/>
  <c r="AB28" i="1" s="1"/>
  <c r="Q29" i="1"/>
  <c r="AB29" i="1" s="1"/>
  <c r="Q30" i="1"/>
  <c r="AB30" i="1" s="1"/>
  <c r="Q31" i="1"/>
  <c r="AB31" i="1" s="1"/>
  <c r="Q32" i="1"/>
  <c r="AB32" i="1" s="1"/>
  <c r="Q33" i="1"/>
  <c r="AB33" i="1" s="1"/>
  <c r="P4" i="1"/>
  <c r="X4" i="1" s="1"/>
  <c r="P5" i="1"/>
  <c r="X5" i="1" s="1"/>
  <c r="P6" i="1"/>
  <c r="X6" i="1" s="1"/>
  <c r="P7" i="1"/>
  <c r="X7" i="1" s="1"/>
  <c r="P8" i="1"/>
  <c r="X8" i="1" s="1"/>
  <c r="P9" i="1"/>
  <c r="X9" i="1" s="1"/>
  <c r="P10" i="1"/>
  <c r="X10" i="1" s="1"/>
  <c r="P11" i="1"/>
  <c r="X11" i="1" s="1"/>
  <c r="P12" i="1"/>
  <c r="X12" i="1" s="1"/>
  <c r="P13" i="1"/>
  <c r="X13" i="1" s="1"/>
  <c r="P14" i="1"/>
  <c r="X14" i="1" s="1"/>
  <c r="P15" i="1"/>
  <c r="X15" i="1" s="1"/>
  <c r="P16" i="1"/>
  <c r="X16" i="1" s="1"/>
  <c r="P17" i="1"/>
  <c r="X17" i="1" s="1"/>
  <c r="P18" i="1"/>
  <c r="X18" i="1" s="1"/>
  <c r="P19" i="1"/>
  <c r="X19" i="1" s="1"/>
  <c r="P20" i="1"/>
  <c r="X20" i="1" s="1"/>
  <c r="P21" i="1"/>
  <c r="X21" i="1" s="1"/>
  <c r="P22" i="1"/>
  <c r="X22" i="1" s="1"/>
  <c r="P23" i="1"/>
  <c r="X23" i="1" s="1"/>
  <c r="P24" i="1"/>
  <c r="X24" i="1" s="1"/>
  <c r="P25" i="1"/>
  <c r="X25" i="1" s="1"/>
  <c r="P26" i="1"/>
  <c r="X26" i="1" s="1"/>
  <c r="P27" i="1"/>
  <c r="X27" i="1" s="1"/>
  <c r="P28" i="1"/>
  <c r="X28" i="1" s="1"/>
  <c r="P29" i="1"/>
  <c r="X29" i="1" s="1"/>
  <c r="P30" i="1"/>
  <c r="X30" i="1" s="1"/>
  <c r="P31" i="1"/>
  <c r="X31" i="1" s="1"/>
  <c r="P32" i="1"/>
  <c r="X32" i="1" s="1"/>
  <c r="P33" i="1"/>
  <c r="X33" i="1" s="1"/>
  <c r="Q3" i="1"/>
  <c r="AB3" i="1" s="1"/>
  <c r="P3" i="1"/>
  <c r="X3" i="1" s="1"/>
  <c r="R3" i="1"/>
  <c r="AF3" i="1" s="1"/>
  <c r="AB11" i="8" l="1"/>
  <c r="AJ23" i="8"/>
  <c r="AX23" i="8" s="1"/>
  <c r="AN5" i="8"/>
  <c r="AY5" i="8" s="1"/>
  <c r="AF25" i="8"/>
  <c r="AW25" i="8" s="1"/>
  <c r="AB5" i="8"/>
  <c r="AB4" i="8"/>
  <c r="AV4" i="8" s="1"/>
  <c r="AR19" i="8"/>
  <c r="AZ19" i="8" s="1"/>
  <c r="AB27" i="8"/>
  <c r="AV27" i="8" s="1"/>
  <c r="AN21" i="8"/>
  <c r="AY21" i="8" s="1"/>
  <c r="AB3" i="8"/>
  <c r="AV3" i="8" s="1"/>
  <c r="AB10" i="8"/>
  <c r="AV10" i="8" s="1"/>
  <c r="AJ6" i="8"/>
  <c r="AX6" i="8" s="1"/>
  <c r="AN4" i="8"/>
  <c r="AB25" i="8"/>
  <c r="AV25" i="8" s="1"/>
  <c r="AF23" i="8"/>
  <c r="AJ21" i="8"/>
  <c r="AX21" i="8" s="1"/>
  <c r="AN19" i="8"/>
  <c r="AY19" i="8" s="1"/>
  <c r="AR17" i="8"/>
  <c r="AZ17" i="8" s="1"/>
  <c r="AB8" i="8"/>
  <c r="AV8" i="8" s="1"/>
  <c r="AF6" i="8"/>
  <c r="AW6" i="8" s="1"/>
  <c r="AR32" i="8"/>
  <c r="AZ32" i="8" s="1"/>
  <c r="AB7" i="8"/>
  <c r="AV7" i="8" s="1"/>
  <c r="AF5" i="8"/>
  <c r="AW5" i="8" s="1"/>
  <c r="AN33" i="8"/>
  <c r="AY33" i="8" s="1"/>
  <c r="AR31" i="8"/>
  <c r="AB22" i="8"/>
  <c r="AV22" i="8" s="1"/>
  <c r="AF20" i="8"/>
  <c r="AJ18" i="8"/>
  <c r="AX18" i="8" s="1"/>
  <c r="AN16" i="8"/>
  <c r="AR14" i="8"/>
  <c r="AZ14" i="8" s="1"/>
  <c r="AB21" i="8"/>
  <c r="AJ33" i="8"/>
  <c r="AN31" i="8"/>
  <c r="AY31" i="8" s="1"/>
  <c r="AR13" i="8"/>
  <c r="AZ13" i="8" s="1"/>
  <c r="AB20" i="8"/>
  <c r="AV20" i="8" s="1"/>
  <c r="AF18" i="8"/>
  <c r="AW18" i="8" s="1"/>
  <c r="AJ16" i="8"/>
  <c r="AN30" i="8"/>
  <c r="AY30" i="8" s="1"/>
  <c r="AN14" i="8"/>
  <c r="AY14" i="8" s="1"/>
  <c r="AR28" i="8"/>
  <c r="AZ28" i="8" s="1"/>
  <c r="AB19" i="8"/>
  <c r="AV19" i="8" s="1"/>
  <c r="AF33" i="8"/>
  <c r="AW33" i="8" s="1"/>
  <c r="AF17" i="8"/>
  <c r="AJ31" i="8"/>
  <c r="AX31" i="8" s="1"/>
  <c r="AJ15" i="8"/>
  <c r="AX15" i="8" s="1"/>
  <c r="AN29" i="8"/>
  <c r="AY29" i="8" s="1"/>
  <c r="AN13" i="8"/>
  <c r="AY13" i="8" s="1"/>
  <c r="AR27" i="8"/>
  <c r="AZ27" i="8" s="1"/>
  <c r="AR11" i="8"/>
  <c r="AB18" i="8"/>
  <c r="AF32" i="8"/>
  <c r="AW32" i="8" s="1"/>
  <c r="AF16" i="8"/>
  <c r="AW16" i="8" s="1"/>
  <c r="AJ30" i="8"/>
  <c r="AX30" i="8" s="1"/>
  <c r="AJ14" i="8"/>
  <c r="AX14" i="8" s="1"/>
  <c r="AN28" i="8"/>
  <c r="AY28" i="8" s="1"/>
  <c r="AN12" i="8"/>
  <c r="AY12" i="8" s="1"/>
  <c r="AR26" i="8"/>
  <c r="AZ26" i="8" s="1"/>
  <c r="AR10" i="8"/>
  <c r="AZ10" i="8" s="1"/>
  <c r="AB33" i="8"/>
  <c r="AV33" i="8" s="1"/>
  <c r="AB17" i="8"/>
  <c r="AV17" i="8" s="1"/>
  <c r="AF31" i="8"/>
  <c r="AF15" i="8"/>
  <c r="AW15" i="8" s="1"/>
  <c r="AJ29" i="8"/>
  <c r="AX29" i="8" s="1"/>
  <c r="AJ13" i="8"/>
  <c r="AX13" i="8" s="1"/>
  <c r="AN27" i="8"/>
  <c r="AY27" i="8" s="1"/>
  <c r="AN11" i="8"/>
  <c r="AY11" i="8" s="1"/>
  <c r="AR25" i="8"/>
  <c r="AZ25" i="8" s="1"/>
  <c r="AR9" i="8"/>
  <c r="AZ9" i="8" s="1"/>
  <c r="AB32" i="8"/>
  <c r="AV32" i="8" s="1"/>
  <c r="AB16" i="8"/>
  <c r="AV16" i="8" s="1"/>
  <c r="AF30" i="8"/>
  <c r="AW30" i="8" s="1"/>
  <c r="AF14" i="8"/>
  <c r="AW14" i="8" s="1"/>
  <c r="AJ28" i="8"/>
  <c r="AX28" i="8" s="1"/>
  <c r="AJ12" i="8"/>
  <c r="AX12" i="8" s="1"/>
  <c r="AN26" i="8"/>
  <c r="AN10" i="8"/>
  <c r="AY10" i="8" s="1"/>
  <c r="AR24" i="8"/>
  <c r="AR8" i="8"/>
  <c r="AZ8" i="8" s="1"/>
  <c r="AB31" i="8"/>
  <c r="AV31" i="8" s="1"/>
  <c r="AB15" i="8"/>
  <c r="AV15" i="8" s="1"/>
  <c r="AF29" i="8"/>
  <c r="AW29" i="8" s="1"/>
  <c r="AF13" i="8"/>
  <c r="AW13" i="8" s="1"/>
  <c r="AJ27" i="8"/>
  <c r="AX27" i="8" s="1"/>
  <c r="AJ11" i="8"/>
  <c r="AX11" i="8" s="1"/>
  <c r="AN25" i="8"/>
  <c r="AN9" i="8"/>
  <c r="AY9" i="8" s="1"/>
  <c r="AR23" i="8"/>
  <c r="AZ23" i="8" s="1"/>
  <c r="AR7" i="8"/>
  <c r="AZ7" i="8" s="1"/>
  <c r="AJ22" i="8"/>
  <c r="AX22" i="8" s="1"/>
  <c r="AR16" i="8"/>
  <c r="AZ16" i="8" s="1"/>
  <c r="AJ7" i="8"/>
  <c r="AX7" i="8" s="1"/>
  <c r="AF24" i="8"/>
  <c r="AW24" i="8" s="1"/>
  <c r="AN18" i="8"/>
  <c r="AY18" i="8" s="1"/>
  <c r="AF9" i="8"/>
  <c r="AW9" i="8" s="1"/>
  <c r="AB26" i="8"/>
  <c r="AV26" i="8" s="1"/>
  <c r="AF8" i="8"/>
  <c r="AW8" i="8" s="1"/>
  <c r="AN20" i="8"/>
  <c r="AR18" i="8"/>
  <c r="AB9" i="8"/>
  <c r="AV9" i="8" s="1"/>
  <c r="AF7" i="8"/>
  <c r="AW7" i="8" s="1"/>
  <c r="AJ5" i="8"/>
  <c r="AX5" i="8" s="1"/>
  <c r="AR33" i="8"/>
  <c r="AZ33" i="8" s="1"/>
  <c r="AB24" i="8"/>
  <c r="AV24" i="8" s="1"/>
  <c r="AF22" i="8"/>
  <c r="AW22" i="8" s="1"/>
  <c r="AJ20" i="8"/>
  <c r="AX20" i="8" s="1"/>
  <c r="AJ4" i="8"/>
  <c r="AX4" i="8" s="1"/>
  <c r="AB23" i="8"/>
  <c r="AV23" i="8" s="1"/>
  <c r="AF21" i="8"/>
  <c r="AW21" i="8" s="1"/>
  <c r="AJ19" i="8"/>
  <c r="AN17" i="8"/>
  <c r="AY17" i="8" s="1"/>
  <c r="AR15" i="8"/>
  <c r="AZ15" i="8" s="1"/>
  <c r="AB6" i="8"/>
  <c r="AV6" i="8" s="1"/>
  <c r="AF4" i="8"/>
  <c r="AN32" i="8"/>
  <c r="AY32" i="8" s="1"/>
  <c r="AR30" i="8"/>
  <c r="AZ30" i="8" s="1"/>
  <c r="AR3" i="8"/>
  <c r="AZ3" i="8" s="1"/>
  <c r="AV5" i="8"/>
  <c r="AF19" i="8"/>
  <c r="AW19" i="8" s="1"/>
  <c r="AJ17" i="8"/>
  <c r="AX17" i="8" s="1"/>
  <c r="AN15" i="8"/>
  <c r="AY15" i="8" s="1"/>
  <c r="AR29" i="8"/>
  <c r="AZ29" i="8" s="1"/>
  <c r="AJ32" i="8"/>
  <c r="AX32" i="8" s="1"/>
  <c r="AR12" i="8"/>
  <c r="AZ12" i="8" s="1"/>
  <c r="AB30" i="8"/>
  <c r="AV30" i="8" s="1"/>
  <c r="AB14" i="8"/>
  <c r="AV14" i="8" s="1"/>
  <c r="AF28" i="8"/>
  <c r="AW28" i="8" s="1"/>
  <c r="AF12" i="8"/>
  <c r="AW12" i="8" s="1"/>
  <c r="AJ26" i="8"/>
  <c r="AX26" i="8" s="1"/>
  <c r="AJ10" i="8"/>
  <c r="AX10" i="8" s="1"/>
  <c r="AN24" i="8"/>
  <c r="AY24" i="8" s="1"/>
  <c r="AN8" i="8"/>
  <c r="AY8" i="8" s="1"/>
  <c r="AR22" i="8"/>
  <c r="AZ22" i="8" s="1"/>
  <c r="AR6" i="8"/>
  <c r="AB29" i="8"/>
  <c r="AV29" i="8" s="1"/>
  <c r="AB13" i="8"/>
  <c r="AV13" i="8" s="1"/>
  <c r="AF27" i="8"/>
  <c r="AW27" i="8" s="1"/>
  <c r="AF11" i="8"/>
  <c r="AW11" i="8" s="1"/>
  <c r="AJ25" i="8"/>
  <c r="AX25" i="8" s="1"/>
  <c r="AJ9" i="8"/>
  <c r="AX9" i="8" s="1"/>
  <c r="AN23" i="8"/>
  <c r="AY23" i="8" s="1"/>
  <c r="AN7" i="8"/>
  <c r="AY7" i="8" s="1"/>
  <c r="AR21" i="8"/>
  <c r="AZ21" i="8" s="1"/>
  <c r="AR5" i="8"/>
  <c r="AZ5" i="8" s="1"/>
  <c r="AB28" i="8"/>
  <c r="AV28" i="8" s="1"/>
  <c r="AB12" i="8"/>
  <c r="AV12" i="8" s="1"/>
  <c r="AF26" i="8"/>
  <c r="AW26" i="8" s="1"/>
  <c r="AF10" i="8"/>
  <c r="AW10" i="8" s="1"/>
  <c r="AJ24" i="8"/>
  <c r="AX24" i="8" s="1"/>
  <c r="AJ8" i="8"/>
  <c r="AX8" i="8" s="1"/>
  <c r="AN22" i="8"/>
  <c r="AY22" i="8" s="1"/>
  <c r="AN6" i="8"/>
  <c r="AY6" i="8" s="1"/>
  <c r="AR20" i="8"/>
  <c r="AZ20" i="8" s="1"/>
  <c r="AR4" i="8"/>
  <c r="AZ4" i="8" s="1"/>
  <c r="AX33" i="8"/>
  <c r="AJ3" i="8"/>
  <c r="AX3" i="8" s="1"/>
  <c r="AF3" i="8"/>
  <c r="AW3" i="8" s="1"/>
  <c r="AV18" i="8"/>
  <c r="AY26" i="8"/>
  <c r="AX19" i="8"/>
  <c r="AN3" i="8"/>
  <c r="AY3" i="8" s="1"/>
  <c r="AW17" i="8"/>
  <c r="AY25" i="8"/>
  <c r="Y26" i="1"/>
  <c r="AS26" i="1" s="1"/>
  <c r="AC25" i="1"/>
  <c r="AT25" i="1" s="1"/>
  <c r="AC9" i="1"/>
  <c r="AT9" i="1" s="1"/>
  <c r="AC24" i="1"/>
  <c r="Y8" i="1"/>
  <c r="AS8" i="1" s="1"/>
  <c r="AC22" i="1"/>
  <c r="AT22" i="1" s="1"/>
  <c r="AC21" i="1"/>
  <c r="AT21" i="1" s="1"/>
  <c r="Y21" i="1"/>
  <c r="AS21" i="1" s="1"/>
  <c r="AC4" i="1"/>
  <c r="AT4" i="1" s="1"/>
  <c r="Y20" i="1"/>
  <c r="AS20" i="1" s="1"/>
  <c r="AC3" i="1"/>
  <c r="AT3" i="1" s="1"/>
  <c r="AC17" i="1"/>
  <c r="AT17" i="1" s="1"/>
  <c r="AC32" i="1"/>
  <c r="AT32" i="1" s="1"/>
  <c r="Y16" i="1"/>
  <c r="AS16" i="1" s="1"/>
  <c r="Y15" i="1"/>
  <c r="AS15" i="1" s="1"/>
  <c r="Y30" i="1"/>
  <c r="AS30" i="1" s="1"/>
  <c r="AC13" i="1"/>
  <c r="AT13" i="1" s="1"/>
  <c r="AC28" i="1"/>
  <c r="AT28" i="1" s="1"/>
  <c r="AC12" i="1"/>
  <c r="AT12" i="1" s="1"/>
  <c r="Y10" i="1"/>
  <c r="AS10" i="1" s="1"/>
  <c r="Y25" i="1"/>
  <c r="AS25" i="1" s="1"/>
  <c r="AC8" i="1"/>
  <c r="AT8" i="1" s="1"/>
  <c r="Y24" i="1"/>
  <c r="AS24" i="1" s="1"/>
  <c r="AC7" i="1"/>
  <c r="AT7" i="1" s="1"/>
  <c r="Y7" i="1"/>
  <c r="AS7" i="1" s="1"/>
  <c r="Y6" i="1"/>
  <c r="AS6" i="1" s="1"/>
  <c r="AC20" i="1"/>
  <c r="AT20" i="1" s="1"/>
  <c r="AS4" i="1"/>
  <c r="Y19" i="1"/>
  <c r="AS19" i="1" s="1"/>
  <c r="AC33" i="1"/>
  <c r="AT33" i="1" s="1"/>
  <c r="Y17" i="1"/>
  <c r="AS17" i="1" s="1"/>
  <c r="AC15" i="1"/>
  <c r="AT15" i="1" s="1"/>
  <c r="AC30" i="1"/>
  <c r="AT30" i="1" s="1"/>
  <c r="AC11" i="1"/>
  <c r="AT11" i="1" s="1"/>
  <c r="Y9" i="1"/>
  <c r="AS9" i="1" s="1"/>
  <c r="AC23" i="1"/>
  <c r="AT23" i="1" s="1"/>
  <c r="Y23" i="1"/>
  <c r="AS23" i="1" s="1"/>
  <c r="AC6" i="1"/>
  <c r="AT6" i="1" s="1"/>
  <c r="Y22" i="1"/>
  <c r="AS22" i="1" s="1"/>
  <c r="AC5" i="1"/>
  <c r="AT5" i="1" s="1"/>
  <c r="Y5" i="1"/>
  <c r="AS5" i="1" s="1"/>
  <c r="Y3" i="1"/>
  <c r="AS3" i="1" s="1"/>
  <c r="AC19" i="1"/>
  <c r="AT19" i="1" s="1"/>
  <c r="AC18" i="1"/>
  <c r="AT18" i="1" s="1"/>
  <c r="Y18" i="1"/>
  <c r="AS18" i="1" s="1"/>
  <c r="Y33" i="1"/>
  <c r="AS33" i="1" s="1"/>
  <c r="AC16" i="1"/>
  <c r="AT16" i="1" s="1"/>
  <c r="Y32" i="1"/>
  <c r="AS32" i="1" s="1"/>
  <c r="AC31" i="1"/>
  <c r="AT31" i="1" s="1"/>
  <c r="Y31" i="1"/>
  <c r="AS31" i="1" s="1"/>
  <c r="AC14" i="1"/>
  <c r="Y14" i="1"/>
  <c r="AS14" i="1" s="1"/>
  <c r="AC29" i="1"/>
  <c r="AT29" i="1" s="1"/>
  <c r="Y29" i="1"/>
  <c r="AS29" i="1" s="1"/>
  <c r="Y13" i="1"/>
  <c r="AS13" i="1" s="1"/>
  <c r="Y28" i="1"/>
  <c r="AS28" i="1" s="1"/>
  <c r="Y12" i="1"/>
  <c r="AS12" i="1" s="1"/>
  <c r="AC27" i="1"/>
  <c r="AT27" i="1" s="1"/>
  <c r="Y27" i="1"/>
  <c r="AS27" i="1" s="1"/>
  <c r="Y11" i="1"/>
  <c r="AS11" i="1" s="1"/>
  <c r="AC26" i="1"/>
  <c r="AT26" i="1" s="1"/>
  <c r="AC10" i="1"/>
  <c r="AT10" i="1" s="1"/>
  <c r="AT14" i="1"/>
  <c r="AT24" i="1"/>
  <c r="AO29" i="9"/>
  <c r="AO17" i="9"/>
  <c r="AO20" i="9"/>
  <c r="AO18" i="9"/>
  <c r="AO12" i="9"/>
  <c r="AO27" i="9"/>
  <c r="AO33" i="9"/>
  <c r="AO8" i="9"/>
  <c r="AO10" i="9"/>
  <c r="AO32" i="9"/>
  <c r="AO19" i="9"/>
  <c r="AO11" i="9"/>
  <c r="AO22" i="9"/>
  <c r="AO28" i="9"/>
  <c r="AO21" i="9"/>
  <c r="AO24" i="9"/>
  <c r="AO26" i="9"/>
  <c r="AO31" i="9"/>
  <c r="AO16" i="9"/>
  <c r="AO7" i="9"/>
  <c r="AO5" i="9"/>
  <c r="AO30" i="9"/>
  <c r="AO25" i="9"/>
  <c r="AO15" i="9"/>
  <c r="AO9" i="9"/>
  <c r="AO23" i="9"/>
  <c r="AO13" i="9"/>
  <c r="AO14" i="9"/>
  <c r="AO4" i="9"/>
  <c r="AO3" i="9"/>
  <c r="AO6" i="9"/>
  <c r="AY20" i="8"/>
  <c r="AW4" i="8"/>
  <c r="AV21" i="8"/>
  <c r="AZ6" i="8"/>
  <c r="AV11" i="8"/>
  <c r="AZ18" i="8"/>
  <c r="AW23" i="8"/>
  <c r="AX16" i="8"/>
  <c r="AZ24" i="8"/>
  <c r="AY4" i="8"/>
  <c r="AZ31" i="8"/>
  <c r="AW20" i="8"/>
  <c r="AY16" i="8"/>
  <c r="AZ11" i="8"/>
  <c r="AW31" i="8"/>
  <c r="AO33" i="5"/>
  <c r="AO22" i="5"/>
  <c r="AO14" i="5"/>
  <c r="AO28" i="5"/>
  <c r="AO24" i="5"/>
  <c r="AO13" i="5"/>
  <c r="AO30" i="5"/>
  <c r="AO19" i="5"/>
  <c r="AO10" i="5"/>
  <c r="AO7" i="5"/>
  <c r="AO25" i="5"/>
  <c r="AO29" i="5"/>
  <c r="AO6" i="5"/>
  <c r="AO26" i="5"/>
  <c r="AO15" i="5"/>
  <c r="AO17" i="5"/>
  <c r="AO31" i="5"/>
  <c r="AO21" i="5"/>
  <c r="AO16" i="5"/>
  <c r="AO3" i="5"/>
  <c r="AO32" i="5"/>
  <c r="AO8" i="5"/>
  <c r="AO5" i="5"/>
  <c r="AO20" i="5"/>
  <c r="AO12" i="5"/>
  <c r="AO11" i="5"/>
  <c r="AO27" i="5"/>
  <c r="AO4" i="5"/>
  <c r="AO18" i="5"/>
  <c r="AO9" i="5"/>
  <c r="AO23" i="5"/>
  <c r="S3" i="1"/>
  <c r="AJ3" i="1" s="1"/>
  <c r="T4" i="1"/>
  <c r="AN4" i="1" s="1"/>
  <c r="T5" i="1"/>
  <c r="AN5" i="1" s="1"/>
  <c r="T6" i="1"/>
  <c r="AN6" i="1" s="1"/>
  <c r="T7" i="1"/>
  <c r="AN7" i="1" s="1"/>
  <c r="T8" i="1"/>
  <c r="AN8" i="1" s="1"/>
  <c r="T9" i="1"/>
  <c r="AN9" i="1" s="1"/>
  <c r="T10" i="1"/>
  <c r="AN10" i="1" s="1"/>
  <c r="T11" i="1"/>
  <c r="AN11" i="1" s="1"/>
  <c r="T12" i="1"/>
  <c r="AN12" i="1" s="1"/>
  <c r="T13" i="1"/>
  <c r="AN13" i="1" s="1"/>
  <c r="T14" i="1"/>
  <c r="AN14" i="1" s="1"/>
  <c r="T15" i="1"/>
  <c r="AN15" i="1" s="1"/>
  <c r="T16" i="1"/>
  <c r="AN16" i="1" s="1"/>
  <c r="T17" i="1"/>
  <c r="AN17" i="1" s="1"/>
  <c r="T18" i="1"/>
  <c r="AN18" i="1" s="1"/>
  <c r="T19" i="1"/>
  <c r="AN19" i="1" s="1"/>
  <c r="T20" i="1"/>
  <c r="AN20" i="1" s="1"/>
  <c r="T21" i="1"/>
  <c r="AN21" i="1" s="1"/>
  <c r="T22" i="1"/>
  <c r="AN22" i="1" s="1"/>
  <c r="T23" i="1"/>
  <c r="AN23" i="1" s="1"/>
  <c r="T24" i="1"/>
  <c r="AN24" i="1" s="1"/>
  <c r="T25" i="1"/>
  <c r="AN25" i="1" s="1"/>
  <c r="T26" i="1"/>
  <c r="AN26" i="1" s="1"/>
  <c r="T27" i="1"/>
  <c r="AN27" i="1" s="1"/>
  <c r="T28" i="1"/>
  <c r="AN28" i="1" s="1"/>
  <c r="T29" i="1"/>
  <c r="AN29" i="1" s="1"/>
  <c r="T30" i="1"/>
  <c r="AN30" i="1" s="1"/>
  <c r="T31" i="1"/>
  <c r="AN31" i="1" s="1"/>
  <c r="T32" i="1"/>
  <c r="AN32" i="1" s="1"/>
  <c r="T33" i="1"/>
  <c r="AN33" i="1" s="1"/>
  <c r="S4" i="1"/>
  <c r="AJ4" i="1" s="1"/>
  <c r="S5" i="1"/>
  <c r="AJ5" i="1" s="1"/>
  <c r="S6" i="1"/>
  <c r="AJ6" i="1" s="1"/>
  <c r="S7" i="1"/>
  <c r="AJ7" i="1" s="1"/>
  <c r="S8" i="1"/>
  <c r="AJ8" i="1" s="1"/>
  <c r="S9" i="1"/>
  <c r="AJ9" i="1" s="1"/>
  <c r="S10" i="1"/>
  <c r="AJ10" i="1" s="1"/>
  <c r="S11" i="1"/>
  <c r="AJ11" i="1" s="1"/>
  <c r="S12" i="1"/>
  <c r="AJ12" i="1" s="1"/>
  <c r="S13" i="1"/>
  <c r="AJ13" i="1" s="1"/>
  <c r="S14" i="1"/>
  <c r="AJ14" i="1" s="1"/>
  <c r="S15" i="1"/>
  <c r="AJ15" i="1" s="1"/>
  <c r="S16" i="1"/>
  <c r="AJ16" i="1" s="1"/>
  <c r="S17" i="1"/>
  <c r="AJ17" i="1" s="1"/>
  <c r="S18" i="1"/>
  <c r="AJ18" i="1" s="1"/>
  <c r="S19" i="1"/>
  <c r="AJ19" i="1" s="1"/>
  <c r="S20" i="1"/>
  <c r="AJ20" i="1" s="1"/>
  <c r="S21" i="1"/>
  <c r="AJ21" i="1" s="1"/>
  <c r="S22" i="1"/>
  <c r="AJ22" i="1" s="1"/>
  <c r="S23" i="1"/>
  <c r="AJ23" i="1" s="1"/>
  <c r="S24" i="1"/>
  <c r="AJ24" i="1" s="1"/>
  <c r="S25" i="1"/>
  <c r="AJ25" i="1" s="1"/>
  <c r="S26" i="1"/>
  <c r="AJ26" i="1" s="1"/>
  <c r="S27" i="1"/>
  <c r="AJ27" i="1" s="1"/>
  <c r="S28" i="1"/>
  <c r="AJ28" i="1" s="1"/>
  <c r="S29" i="1"/>
  <c r="AJ29" i="1" s="1"/>
  <c r="S30" i="1"/>
  <c r="AJ30" i="1" s="1"/>
  <c r="S31" i="1"/>
  <c r="AJ31" i="1" s="1"/>
  <c r="S32" i="1"/>
  <c r="AJ32" i="1" s="1"/>
  <c r="S33" i="1"/>
  <c r="AJ33" i="1" s="1"/>
  <c r="R4" i="1"/>
  <c r="AF4" i="1" s="1"/>
  <c r="R5" i="1"/>
  <c r="AF5" i="1" s="1"/>
  <c r="R6" i="1"/>
  <c r="AF6" i="1" s="1"/>
  <c r="R7" i="1"/>
  <c r="AF7" i="1" s="1"/>
  <c r="R8" i="1"/>
  <c r="AF8" i="1" s="1"/>
  <c r="R9" i="1"/>
  <c r="AF9" i="1" s="1"/>
  <c r="R10" i="1"/>
  <c r="AF10" i="1" s="1"/>
  <c r="R11" i="1"/>
  <c r="AF11" i="1" s="1"/>
  <c r="R12" i="1"/>
  <c r="AF12" i="1" s="1"/>
  <c r="R13" i="1"/>
  <c r="AF13" i="1" s="1"/>
  <c r="R14" i="1"/>
  <c r="AF14" i="1" s="1"/>
  <c r="R15" i="1"/>
  <c r="AF15" i="1" s="1"/>
  <c r="R16" i="1"/>
  <c r="AF16" i="1" s="1"/>
  <c r="R17" i="1"/>
  <c r="AF17" i="1" s="1"/>
  <c r="R18" i="1"/>
  <c r="AF18" i="1" s="1"/>
  <c r="R19" i="1"/>
  <c r="AF19" i="1" s="1"/>
  <c r="R20" i="1"/>
  <c r="AF20" i="1" s="1"/>
  <c r="R21" i="1"/>
  <c r="AF21" i="1" s="1"/>
  <c r="R22" i="1"/>
  <c r="AF22" i="1" s="1"/>
  <c r="R23" i="1"/>
  <c r="AF23" i="1" s="1"/>
  <c r="R24" i="1"/>
  <c r="AF24" i="1" s="1"/>
  <c r="R25" i="1"/>
  <c r="AF25" i="1" s="1"/>
  <c r="R26" i="1"/>
  <c r="AF26" i="1" s="1"/>
  <c r="R27" i="1"/>
  <c r="AF27" i="1" s="1"/>
  <c r="R28" i="1"/>
  <c r="AF28" i="1" s="1"/>
  <c r="R29" i="1"/>
  <c r="AF29" i="1" s="1"/>
  <c r="R30" i="1"/>
  <c r="AF30" i="1" s="1"/>
  <c r="R31" i="1"/>
  <c r="AF31" i="1" s="1"/>
  <c r="R32" i="1"/>
  <c r="AF32" i="1" s="1"/>
  <c r="R33" i="1"/>
  <c r="AF33" i="1" s="1"/>
  <c r="BA16" i="8" l="1"/>
  <c r="F16" i="6" s="1"/>
  <c r="BA5" i="8"/>
  <c r="F5" i="6" s="1"/>
  <c r="AO20" i="1"/>
  <c r="AW20" i="1" s="1"/>
  <c r="AK21" i="1"/>
  <c r="AV21" i="1" s="1"/>
  <c r="AG3" i="1"/>
  <c r="AU3" i="1" s="1"/>
  <c r="AK5" i="1"/>
  <c r="AV5" i="1" s="1"/>
  <c r="AG22" i="1"/>
  <c r="AU22" i="1" s="1"/>
  <c r="AG6" i="1"/>
  <c r="AU6" i="1" s="1"/>
  <c r="AK20" i="1"/>
  <c r="AV20" i="1" s="1"/>
  <c r="AK3" i="1"/>
  <c r="AV3" i="1" s="1"/>
  <c r="AG20" i="1"/>
  <c r="AU20" i="1" s="1"/>
  <c r="AO18" i="1"/>
  <c r="AW18" i="1" s="1"/>
  <c r="AK18" i="1"/>
  <c r="AV18" i="1" s="1"/>
  <c r="AG18" i="1"/>
  <c r="AU18" i="1" s="1"/>
  <c r="AO16" i="1"/>
  <c r="AW16" i="1" s="1"/>
  <c r="AG33" i="1"/>
  <c r="AU33" i="1" s="1"/>
  <c r="AK32" i="1"/>
  <c r="AV32" i="1" s="1"/>
  <c r="AO15" i="1"/>
  <c r="AW15" i="1" s="1"/>
  <c r="AG32" i="1"/>
  <c r="AU32" i="1" s="1"/>
  <c r="AK15" i="1"/>
  <c r="AV15" i="1" s="1"/>
  <c r="AO14" i="1"/>
  <c r="AW14" i="1" s="1"/>
  <c r="AG31" i="1"/>
  <c r="AU31" i="1" s="1"/>
  <c r="AK30" i="1"/>
  <c r="AV30" i="1" s="1"/>
  <c r="AO29" i="1"/>
  <c r="AW29" i="1" s="1"/>
  <c r="AG30" i="1"/>
  <c r="AU30" i="1" s="1"/>
  <c r="AO28" i="1"/>
  <c r="AW28" i="1" s="1"/>
  <c r="AG13" i="1"/>
  <c r="AU13" i="1" s="1"/>
  <c r="AO27" i="1"/>
  <c r="AW27" i="1" s="1"/>
  <c r="AG28" i="1"/>
  <c r="AU28" i="1" s="1"/>
  <c r="AK11" i="1"/>
  <c r="AV11" i="1" s="1"/>
  <c r="AO25" i="1"/>
  <c r="AW25" i="1" s="1"/>
  <c r="AK9" i="1"/>
  <c r="AV9" i="1" s="1"/>
  <c r="AG25" i="1"/>
  <c r="AU25" i="1" s="1"/>
  <c r="AO7" i="1"/>
  <c r="AW7" i="1" s="1"/>
  <c r="AG5" i="1"/>
  <c r="AU5" i="1" s="1"/>
  <c r="AO19" i="1"/>
  <c r="AW19" i="1" s="1"/>
  <c r="AK19" i="1"/>
  <c r="AV19" i="1" s="1"/>
  <c r="AO33" i="1"/>
  <c r="AW33" i="1" s="1"/>
  <c r="AK33" i="1"/>
  <c r="AV33" i="1" s="1"/>
  <c r="AK17" i="1"/>
  <c r="AO32" i="1"/>
  <c r="AW32" i="1" s="1"/>
  <c r="AG17" i="1"/>
  <c r="AU17" i="1" s="1"/>
  <c r="AO31" i="1"/>
  <c r="AW31" i="1" s="1"/>
  <c r="AG16" i="1"/>
  <c r="AU16" i="1" s="1"/>
  <c r="AK29" i="1"/>
  <c r="AV29" i="1" s="1"/>
  <c r="AO12" i="1"/>
  <c r="AW12" i="1" s="1"/>
  <c r="AG29" i="1"/>
  <c r="AU29" i="1" s="1"/>
  <c r="AK28" i="1"/>
  <c r="AV28" i="1" s="1"/>
  <c r="AO11" i="1"/>
  <c r="AW11" i="1" s="1"/>
  <c r="AG12" i="1"/>
  <c r="AU12" i="1" s="1"/>
  <c r="AO26" i="1"/>
  <c r="AW26" i="1" s="1"/>
  <c r="AG11" i="1"/>
  <c r="AU11" i="1" s="1"/>
  <c r="AK10" i="1"/>
  <c r="AV10" i="1" s="1"/>
  <c r="AG10" i="1"/>
  <c r="AU10" i="1" s="1"/>
  <c r="AO8" i="1"/>
  <c r="AW8" i="1" s="1"/>
  <c r="AG9" i="1"/>
  <c r="AU9" i="1" s="1"/>
  <c r="AO23" i="1"/>
  <c r="AW23" i="1" s="1"/>
  <c r="AG24" i="1"/>
  <c r="AU24" i="1" s="1"/>
  <c r="AG8" i="1"/>
  <c r="AU8" i="1" s="1"/>
  <c r="AK23" i="1"/>
  <c r="AV23" i="1" s="1"/>
  <c r="AK7" i="1"/>
  <c r="AV7" i="1" s="1"/>
  <c r="AO22" i="1"/>
  <c r="AW22" i="1" s="1"/>
  <c r="AO6" i="1"/>
  <c r="AW6" i="1" s="1"/>
  <c r="AO4" i="1"/>
  <c r="AW4" i="1" s="1"/>
  <c r="AO3" i="1"/>
  <c r="AW3" i="1" s="1"/>
  <c r="AG21" i="1"/>
  <c r="AU21" i="1" s="1"/>
  <c r="AK4" i="1"/>
  <c r="AV4" i="1" s="1"/>
  <c r="AG4" i="1"/>
  <c r="AU4" i="1" s="1"/>
  <c r="AG19" i="1"/>
  <c r="AU19" i="1" s="1"/>
  <c r="AO17" i="1"/>
  <c r="AW17" i="1" s="1"/>
  <c r="AK16" i="1"/>
  <c r="AV16" i="1" s="1"/>
  <c r="AK31" i="1"/>
  <c r="AV31" i="1" s="1"/>
  <c r="AO30" i="1"/>
  <c r="AW30" i="1" s="1"/>
  <c r="AG15" i="1"/>
  <c r="AU15" i="1" s="1"/>
  <c r="AK14" i="1"/>
  <c r="AV14" i="1" s="1"/>
  <c r="AO13" i="1"/>
  <c r="AW13" i="1" s="1"/>
  <c r="AG14" i="1"/>
  <c r="AU14" i="1" s="1"/>
  <c r="AK13" i="1"/>
  <c r="AV13" i="1" s="1"/>
  <c r="AK12" i="1"/>
  <c r="AV12" i="1" s="1"/>
  <c r="AK27" i="1"/>
  <c r="AV27" i="1" s="1"/>
  <c r="AO10" i="1"/>
  <c r="AW10" i="1" s="1"/>
  <c r="AG27" i="1"/>
  <c r="AU27" i="1" s="1"/>
  <c r="AK26" i="1"/>
  <c r="AV26" i="1" s="1"/>
  <c r="AO9" i="1"/>
  <c r="AW9" i="1" s="1"/>
  <c r="AG26" i="1"/>
  <c r="AU26" i="1" s="1"/>
  <c r="AK25" i="1"/>
  <c r="AV25" i="1" s="1"/>
  <c r="AO24" i="1"/>
  <c r="AW24" i="1" s="1"/>
  <c r="AK24" i="1"/>
  <c r="AV24" i="1" s="1"/>
  <c r="AK8" i="1"/>
  <c r="AV8" i="1" s="1"/>
  <c r="AG23" i="1"/>
  <c r="AU23" i="1" s="1"/>
  <c r="AG7" i="1"/>
  <c r="AU7" i="1" s="1"/>
  <c r="AK22" i="1"/>
  <c r="AV22" i="1" s="1"/>
  <c r="AK6" i="1"/>
  <c r="AV6" i="1" s="1"/>
  <c r="AO21" i="1"/>
  <c r="AW21" i="1" s="1"/>
  <c r="AO5" i="1"/>
  <c r="AW5" i="1" s="1"/>
  <c r="AV17" i="1"/>
  <c r="BA8" i="8"/>
  <c r="F8" i="6" s="1"/>
  <c r="BA27" i="8"/>
  <c r="F27" i="6" s="1"/>
  <c r="BA12" i="8"/>
  <c r="F12" i="6" s="1"/>
  <c r="BA21" i="8"/>
  <c r="F21" i="6" s="1"/>
  <c r="BA33" i="8"/>
  <c r="F33" i="6" s="1"/>
  <c r="BA4" i="8"/>
  <c r="F4" i="6" s="1"/>
  <c r="BA7" i="8"/>
  <c r="F7" i="6" s="1"/>
  <c r="BA18" i="8"/>
  <c r="F18" i="6" s="1"/>
  <c r="BA23" i="8"/>
  <c r="F23" i="6" s="1"/>
  <c r="BA10" i="8"/>
  <c r="F10" i="6" s="1"/>
  <c r="BA30" i="8"/>
  <c r="F30" i="6" s="1"/>
  <c r="BA13" i="8"/>
  <c r="F13" i="6" s="1"/>
  <c r="BA25" i="8"/>
  <c r="F25" i="6" s="1"/>
  <c r="BA29" i="8"/>
  <c r="F29" i="6" s="1"/>
  <c r="BA31" i="8"/>
  <c r="F31" i="6" s="1"/>
  <c r="BA20" i="8"/>
  <c r="F20" i="6" s="1"/>
  <c r="BA15" i="8"/>
  <c r="F15" i="6" s="1"/>
  <c r="BA28" i="8"/>
  <c r="F28" i="6" s="1"/>
  <c r="BA32" i="8"/>
  <c r="F32" i="6" s="1"/>
  <c r="BA11" i="8"/>
  <c r="F11" i="6" s="1"/>
  <c r="BA3" i="8"/>
  <c r="F3" i="6" s="1"/>
  <c r="BA17" i="8"/>
  <c r="F17" i="6" s="1"/>
  <c r="BA6" i="8"/>
  <c r="F6" i="6" s="1"/>
  <c r="BA26" i="8"/>
  <c r="F26" i="6" s="1"/>
  <c r="BA22" i="8"/>
  <c r="F22" i="6" s="1"/>
  <c r="BA24" i="8"/>
  <c r="F24" i="6" s="1"/>
  <c r="BA19" i="8"/>
  <c r="F19" i="6" s="1"/>
  <c r="BA9" i="8"/>
  <c r="F9" i="6" s="1"/>
  <c r="BA14" i="8"/>
  <c r="F14" i="6" s="1"/>
  <c r="AX23" i="1" l="1"/>
  <c r="C23" i="6" s="1"/>
  <c r="I23" i="6" s="1"/>
  <c r="AX3" i="1"/>
  <c r="C3" i="6" s="1"/>
  <c r="AX33" i="1"/>
  <c r="C33" i="6" s="1"/>
  <c r="I33" i="6" s="1"/>
  <c r="AX7" i="1"/>
  <c r="C7" i="6" s="1"/>
  <c r="I7" i="6" s="1"/>
  <c r="AX13" i="1"/>
  <c r="C13" i="6" s="1"/>
  <c r="I13" i="6" s="1"/>
  <c r="AX12" i="1"/>
  <c r="C12" i="6" s="1"/>
  <c r="I12" i="6" s="1"/>
  <c r="AX10" i="1"/>
  <c r="C10" i="6" s="1"/>
  <c r="I10" i="6" s="1"/>
  <c r="AX26" i="1"/>
  <c r="C26" i="6" s="1"/>
  <c r="I26" i="6" s="1"/>
  <c r="AX28" i="1"/>
  <c r="C28" i="6" s="1"/>
  <c r="I28" i="6" s="1"/>
  <c r="AX11" i="1"/>
  <c r="C11" i="6" s="1"/>
  <c r="I11" i="6" s="1"/>
  <c r="AX27" i="1"/>
  <c r="C27" i="6" s="1"/>
  <c r="I27" i="6" s="1"/>
  <c r="AX9" i="1"/>
  <c r="C9" i="6" s="1"/>
  <c r="I9" i="6" s="1"/>
  <c r="AX25" i="1"/>
  <c r="C25" i="6" s="1"/>
  <c r="I25" i="6" s="1"/>
  <c r="AX30" i="1"/>
  <c r="C30" i="6" s="1"/>
  <c r="I30" i="6" s="1"/>
  <c r="AX19" i="1"/>
  <c r="C19" i="6" s="1"/>
  <c r="I19" i="6" s="1"/>
  <c r="AX15" i="1"/>
  <c r="C15" i="6" s="1"/>
  <c r="I15" i="6" s="1"/>
  <c r="AX32" i="1"/>
  <c r="C32" i="6" s="1"/>
  <c r="I32" i="6" s="1"/>
  <c r="AX20" i="1"/>
  <c r="C20" i="6" s="1"/>
  <c r="I20" i="6" s="1"/>
  <c r="AX8" i="1"/>
  <c r="C8" i="6" s="1"/>
  <c r="I8" i="6" s="1"/>
  <c r="AX24" i="1"/>
  <c r="C24" i="6" s="1"/>
  <c r="I24" i="6" s="1"/>
  <c r="AX31" i="1"/>
  <c r="C31" i="6" s="1"/>
  <c r="I31" i="6" s="1"/>
  <c r="AX4" i="1"/>
  <c r="C4" i="6" s="1"/>
  <c r="I4" i="6" s="1"/>
  <c r="AX21" i="1"/>
  <c r="C21" i="6" s="1"/>
  <c r="I21" i="6" s="1"/>
  <c r="AX17" i="1"/>
  <c r="C17" i="6" s="1"/>
  <c r="I17" i="6" s="1"/>
  <c r="AX18" i="1"/>
  <c r="C18" i="6" s="1"/>
  <c r="I18" i="6" s="1"/>
  <c r="AX29" i="1"/>
  <c r="C29" i="6" s="1"/>
  <c r="I29" i="6" s="1"/>
  <c r="AX5" i="1"/>
  <c r="C5" i="6" s="1"/>
  <c r="I5" i="6" s="1"/>
  <c r="AX6" i="1"/>
  <c r="C6" i="6" s="1"/>
  <c r="I6" i="6" s="1"/>
  <c r="AX14" i="1"/>
  <c r="C14" i="6" s="1"/>
  <c r="I14" i="6" s="1"/>
  <c r="AX16" i="1"/>
  <c r="C16" i="6" s="1"/>
  <c r="I16" i="6" s="1"/>
  <c r="AX22" i="1"/>
  <c r="C22" i="6" s="1"/>
  <c r="I22" i="6" s="1"/>
  <c r="BB31" i="8"/>
  <c r="BB29" i="8"/>
  <c r="BB14" i="8"/>
  <c r="BB9" i="8"/>
  <c r="BB30" i="8"/>
  <c r="BB18" i="8"/>
  <c r="BB25" i="8"/>
  <c r="BB19" i="8"/>
  <c r="BB10" i="8"/>
  <c r="BB23" i="8"/>
  <c r="BB26" i="8"/>
  <c r="BB6" i="8"/>
  <c r="BB7" i="8"/>
  <c r="BB17" i="8"/>
  <c r="BB4" i="8"/>
  <c r="BB8" i="8"/>
  <c r="BB3" i="8"/>
  <c r="BB33" i="8"/>
  <c r="BB11" i="8"/>
  <c r="BB12" i="8"/>
  <c r="BB32" i="8"/>
  <c r="BB16" i="8"/>
  <c r="BB28" i="8"/>
  <c r="BB27" i="8"/>
  <c r="BB15" i="8"/>
  <c r="BB21" i="8"/>
  <c r="BB13" i="8"/>
  <c r="BB24" i="8"/>
  <c r="BB22" i="8"/>
  <c r="BB20" i="8"/>
  <c r="BB5" i="8"/>
  <c r="AY8" i="1" l="1"/>
  <c r="AY18" i="1"/>
  <c r="AY30" i="1"/>
  <c r="AY26" i="1"/>
  <c r="AY33" i="1"/>
  <c r="AY10" i="1"/>
  <c r="AY9" i="1"/>
  <c r="AY27" i="1"/>
  <c r="AY14" i="1"/>
  <c r="AY29" i="1"/>
  <c r="AY23" i="1"/>
  <c r="AY6" i="1"/>
  <c r="AY17" i="1"/>
  <c r="AY31" i="1"/>
  <c r="AY7" i="1"/>
  <c r="AY21" i="1"/>
  <c r="AY22" i="1"/>
  <c r="AY5" i="1"/>
  <c r="AY20" i="1"/>
  <c r="AY16" i="1"/>
  <c r="AY19" i="1"/>
  <c r="AY15" i="1"/>
  <c r="AY24" i="1"/>
  <c r="AY25" i="1"/>
  <c r="AY11" i="1"/>
  <c r="AY3" i="1"/>
  <c r="AY12" i="1"/>
  <c r="AY28" i="1"/>
  <c r="AY13" i="1"/>
  <c r="AY32" i="1"/>
  <c r="AY4" i="1"/>
  <c r="AI3" i="4"/>
  <c r="AN3" i="4" s="1"/>
  <c r="AO33" i="4" s="1"/>
  <c r="E3" i="6" l="1"/>
  <c r="I3" i="6" s="1"/>
  <c r="J12" i="6" s="1"/>
  <c r="AB11" i="6" s="1"/>
  <c r="AO22" i="4"/>
  <c r="AO4" i="4"/>
  <c r="AO26" i="4"/>
  <c r="AO16" i="4"/>
  <c r="AO8" i="4"/>
  <c r="AO7" i="4"/>
  <c r="AO21" i="4"/>
  <c r="AO20" i="4"/>
  <c r="AO25" i="4"/>
  <c r="AO6" i="4"/>
  <c r="AO32" i="4"/>
  <c r="AO12" i="4"/>
  <c r="AO28" i="4"/>
  <c r="AO14" i="4"/>
  <c r="AO30" i="4"/>
  <c r="AO9" i="4"/>
  <c r="AO19" i="4"/>
  <c r="AO31" i="4"/>
  <c r="AO3" i="4"/>
  <c r="AO11" i="4"/>
  <c r="AO13" i="4"/>
  <c r="AO18" i="4"/>
  <c r="AO10" i="4"/>
  <c r="AO15" i="4"/>
  <c r="AO29" i="4"/>
  <c r="AO5" i="4"/>
  <c r="AO23" i="4"/>
  <c r="AO17" i="4"/>
  <c r="AO27" i="4"/>
  <c r="AO24" i="4"/>
  <c r="J14" i="6" l="1"/>
  <c r="AB13" i="6" s="1"/>
  <c r="J17" i="6"/>
  <c r="AB16" i="6" s="1"/>
  <c r="J23" i="6"/>
  <c r="AB22" i="6" s="1"/>
  <c r="J9" i="6"/>
  <c r="AB8" i="6" s="1"/>
  <c r="J18" i="6"/>
  <c r="AB17" i="6" s="1"/>
  <c r="J29" i="6"/>
  <c r="AB28" i="6" s="1"/>
  <c r="J13" i="6"/>
  <c r="AB12" i="6" s="1"/>
  <c r="J19" i="6"/>
  <c r="AB18" i="6" s="1"/>
  <c r="J6" i="6"/>
  <c r="AB5" i="6" s="1"/>
  <c r="J31" i="6"/>
  <c r="AB30" i="6" s="1"/>
  <c r="J25" i="6"/>
  <c r="AB24" i="6" s="1"/>
  <c r="J5" i="6"/>
  <c r="AB4" i="6" s="1"/>
  <c r="J33" i="6"/>
  <c r="AB32" i="6" s="1"/>
  <c r="J30" i="6"/>
  <c r="AB29" i="6" s="1"/>
  <c r="J16" i="6"/>
  <c r="AB15" i="6" s="1"/>
  <c r="J22" i="6"/>
  <c r="AB21" i="6" s="1"/>
  <c r="J28" i="6"/>
  <c r="AB27" i="6" s="1"/>
  <c r="J21" i="6"/>
  <c r="AB20" i="6" s="1"/>
  <c r="J27" i="6"/>
  <c r="AB26" i="6" s="1"/>
  <c r="J11" i="6"/>
  <c r="AB10" i="6" s="1"/>
  <c r="J24" i="6"/>
  <c r="AB23" i="6" s="1"/>
  <c r="J8" i="6"/>
  <c r="AB7" i="6" s="1"/>
  <c r="J20" i="6"/>
  <c r="AB19" i="6" s="1"/>
  <c r="J7" i="6"/>
  <c r="AB6" i="6" s="1"/>
  <c r="J10" i="6"/>
  <c r="AB9" i="6" s="1"/>
  <c r="J26" i="6"/>
  <c r="AB25" i="6" s="1"/>
  <c r="J32" i="6"/>
  <c r="AB31" i="6" s="1"/>
  <c r="J4" i="6"/>
  <c r="AB3" i="6" s="1"/>
  <c r="J3" i="6"/>
  <c r="AB2" i="6" s="1"/>
  <c r="J15" i="6"/>
  <c r="AB14" i="6" s="1"/>
  <c r="AE25" i="6" l="1"/>
  <c r="C24" i="12" s="1"/>
  <c r="P24" i="12" s="1"/>
  <c r="AE23" i="6"/>
  <c r="C22" i="12" s="1"/>
  <c r="M22" i="12" s="1"/>
  <c r="AE15" i="6"/>
  <c r="C14" i="12" s="1"/>
  <c r="D14" i="12" s="1"/>
  <c r="AE29" i="6"/>
  <c r="C28" i="12" s="1"/>
  <c r="F28" i="12" s="1"/>
  <c r="AE21" i="6"/>
  <c r="C20" i="12" s="1"/>
  <c r="K20" i="12" s="1"/>
  <c r="AE14" i="6"/>
  <c r="C13" i="12" s="1"/>
  <c r="H13" i="12" s="1"/>
  <c r="AE20" i="6"/>
  <c r="C19" i="12" s="1"/>
  <c r="P19" i="12" s="1"/>
  <c r="AE16" i="6"/>
  <c r="C15" i="12" s="1"/>
  <c r="D15" i="12" s="1"/>
  <c r="AE26" i="6"/>
  <c r="C25" i="12" s="1"/>
  <c r="F25" i="12" s="1"/>
  <c r="AE8" i="6"/>
  <c r="C7" i="12" s="1"/>
  <c r="E7" i="12" s="1"/>
  <c r="AE32" i="6"/>
  <c r="C31" i="12" s="1"/>
  <c r="K31" i="12" s="1"/>
  <c r="AE11" i="6"/>
  <c r="C10" i="12" s="1"/>
  <c r="P10" i="12" s="1"/>
  <c r="AE22" i="6"/>
  <c r="C21" i="12" s="1"/>
  <c r="E21" i="12" s="1"/>
  <c r="AE18" i="6"/>
  <c r="C17" i="12" s="1"/>
  <c r="E17" i="12" s="1"/>
  <c r="AE27" i="6"/>
  <c r="C26" i="12" s="1"/>
  <c r="E26" i="12" s="1"/>
  <c r="AE33" i="6"/>
  <c r="C32" i="12" s="1"/>
  <c r="M32" i="12" s="1"/>
  <c r="AE12" i="6"/>
  <c r="C11" i="12" s="1"/>
  <c r="H11" i="12" s="1"/>
  <c r="AE4" i="6"/>
  <c r="C3" i="12" s="1"/>
  <c r="G3" i="12" s="1"/>
  <c r="AE9" i="6"/>
  <c r="C8" i="12" s="1"/>
  <c r="P8" i="12" s="1"/>
  <c r="AE5" i="6"/>
  <c r="C4" i="12" s="1"/>
  <c r="L4" i="12" s="1"/>
  <c r="AE24" i="6"/>
  <c r="C23" i="12" s="1"/>
  <c r="D23" i="12" s="1"/>
  <c r="AE13" i="6"/>
  <c r="C12" i="12" s="1"/>
  <c r="L12" i="12" s="1"/>
  <c r="AE31" i="6"/>
  <c r="C30" i="12" s="1"/>
  <c r="I30" i="12" s="1"/>
  <c r="AE3" i="6"/>
  <c r="C2" i="12" s="1"/>
  <c r="I2" i="12" s="1"/>
  <c r="AE28" i="6"/>
  <c r="C27" i="12" s="1"/>
  <c r="H27" i="12" s="1"/>
  <c r="AE10" i="6"/>
  <c r="C9" i="12" s="1"/>
  <c r="M9" i="12" s="1"/>
  <c r="AE7" i="6"/>
  <c r="C6" i="12" s="1"/>
  <c r="I6" i="12" s="1"/>
  <c r="AE17" i="6"/>
  <c r="C16" i="12" s="1"/>
  <c r="F16" i="12" s="1"/>
  <c r="AE6" i="6"/>
  <c r="C5" i="12" s="1"/>
  <c r="K5" i="12" s="1"/>
  <c r="AE30" i="6"/>
  <c r="C29" i="12" s="1"/>
  <c r="G29" i="12" s="1"/>
  <c r="AE19" i="6"/>
  <c r="C18" i="12" s="1"/>
  <c r="K18" i="12" s="1"/>
  <c r="G11" i="12" l="1"/>
  <c r="G20" i="12"/>
  <c r="D5" i="12"/>
  <c r="E11" i="12"/>
  <c r="K11" i="12"/>
  <c r="I4" i="12"/>
  <c r="N14" i="12"/>
  <c r="L24" i="12"/>
  <c r="E24" i="12"/>
  <c r="K24" i="12"/>
  <c r="G24" i="12"/>
  <c r="D24" i="12"/>
  <c r="F24" i="12"/>
  <c r="H24" i="12"/>
  <c r="M24" i="12"/>
  <c r="E14" i="12"/>
  <c r="G8" i="12"/>
  <c r="E3" i="12"/>
  <c r="F3" i="12"/>
  <c r="L20" i="12"/>
  <c r="N20" i="12"/>
  <c r="E20" i="12"/>
  <c r="M20" i="12"/>
  <c r="N24" i="12"/>
  <c r="P20" i="12"/>
  <c r="F11" i="12"/>
  <c r="F20" i="12"/>
  <c r="M11" i="12"/>
  <c r="I5" i="12"/>
  <c r="P11" i="12"/>
  <c r="D32" i="12"/>
  <c r="L11" i="12"/>
  <c r="H5" i="12"/>
  <c r="I24" i="12"/>
  <c r="N11" i="12"/>
  <c r="G5" i="12"/>
  <c r="E13" i="12"/>
  <c r="F5" i="12"/>
  <c r="F12" i="12"/>
  <c r="L22" i="12"/>
  <c r="G23" i="12"/>
  <c r="N12" i="12"/>
  <c r="I22" i="12"/>
  <c r="D22" i="12"/>
  <c r="N22" i="12"/>
  <c r="H12" i="12"/>
  <c r="E22" i="12"/>
  <c r="K22" i="12"/>
  <c r="F22" i="12"/>
  <c r="H22" i="12"/>
  <c r="I23" i="12"/>
  <c r="D17" i="12"/>
  <c r="G22" i="12"/>
  <c r="K17" i="12"/>
  <c r="P22" i="12"/>
  <c r="P23" i="12"/>
  <c r="K23" i="12"/>
  <c r="I25" i="12"/>
  <c r="M25" i="12"/>
  <c r="N29" i="12"/>
  <c r="K13" i="12"/>
  <c r="P29" i="12"/>
  <c r="L5" i="12"/>
  <c r="F13" i="12"/>
  <c r="K29" i="12"/>
  <c r="P5" i="12"/>
  <c r="H30" i="12"/>
  <c r="D30" i="12"/>
  <c r="I8" i="12"/>
  <c r="D13" i="12"/>
  <c r="H29" i="12"/>
  <c r="E5" i="12"/>
  <c r="H25" i="12"/>
  <c r="N23" i="12"/>
  <c r="G25" i="12"/>
  <c r="G10" i="12"/>
  <c r="N7" i="12"/>
  <c r="P25" i="12"/>
  <c r="F8" i="12"/>
  <c r="K10" i="12"/>
  <c r="L25" i="12"/>
  <c r="L8" i="12"/>
  <c r="L29" i="12"/>
  <c r="N3" i="12"/>
  <c r="E25" i="12"/>
  <c r="H8" i="12"/>
  <c r="I31" i="12"/>
  <c r="H20" i="12"/>
  <c r="N18" i="12"/>
  <c r="M3" i="12"/>
  <c r="K19" i="12"/>
  <c r="I11" i="12"/>
  <c r="G13" i="12"/>
  <c r="D20" i="12"/>
  <c r="P18" i="12"/>
  <c r="M5" i="12"/>
  <c r="I3" i="12"/>
  <c r="D19" i="12"/>
  <c r="F30" i="12"/>
  <c r="D11" i="12"/>
  <c r="I13" i="12"/>
  <c r="I20" i="12"/>
  <c r="M18" i="12"/>
  <c r="H7" i="12"/>
  <c r="E30" i="12"/>
  <c r="N13" i="12"/>
  <c r="D18" i="12"/>
  <c r="N5" i="12"/>
  <c r="P7" i="12"/>
  <c r="M28" i="12"/>
  <c r="P28" i="12"/>
  <c r="H14" i="12"/>
  <c r="L14" i="12"/>
  <c r="P21" i="12"/>
  <c r="L28" i="12"/>
  <c r="D12" i="12"/>
  <c r="M10" i="12"/>
  <c r="N27" i="12"/>
  <c r="K14" i="12"/>
  <c r="M21" i="12"/>
  <c r="G28" i="12"/>
  <c r="E12" i="12"/>
  <c r="F10" i="12"/>
  <c r="E23" i="12"/>
  <c r="F32" i="12"/>
  <c r="M14" i="12"/>
  <c r="P14" i="12"/>
  <c r="D27" i="12"/>
  <c r="G14" i="12"/>
  <c r="E28" i="12"/>
  <c r="G7" i="12"/>
  <c r="F14" i="12"/>
  <c r="P12" i="12"/>
  <c r="N28" i="12"/>
  <c r="I14" i="12"/>
  <c r="D28" i="12"/>
  <c r="I28" i="12"/>
  <c r="H28" i="12"/>
  <c r="I10" i="12"/>
  <c r="G31" i="12"/>
  <c r="I12" i="12"/>
  <c r="L27" i="12"/>
  <c r="G30" i="12"/>
  <c r="N31" i="12"/>
  <c r="K28" i="12"/>
  <c r="N25" i="12"/>
  <c r="N30" i="12"/>
  <c r="P31" i="12"/>
  <c r="H18" i="12"/>
  <c r="N17" i="12"/>
  <c r="M7" i="12"/>
  <c r="E27" i="12"/>
  <c r="I26" i="12"/>
  <c r="G27" i="12"/>
  <c r="P2" i="12"/>
  <c r="H26" i="12"/>
  <c r="L10" i="12"/>
  <c r="P27" i="12"/>
  <c r="G6" i="12"/>
  <c r="L2" i="12"/>
  <c r="L26" i="12"/>
  <c r="D31" i="12"/>
  <c r="L9" i="12"/>
  <c r="P6" i="12"/>
  <c r="N2" i="12"/>
  <c r="N26" i="12"/>
  <c r="M31" i="12"/>
  <c r="K9" i="12"/>
  <c r="G12" i="12"/>
  <c r="N10" i="12"/>
  <c r="D25" i="12"/>
  <c r="E6" i="12"/>
  <c r="E2" i="12"/>
  <c r="N21" i="12"/>
  <c r="L31" i="12"/>
  <c r="I9" i="12"/>
  <c r="M12" i="12"/>
  <c r="L7" i="12"/>
  <c r="F7" i="12"/>
  <c r="L23" i="12"/>
  <c r="E4" i="12"/>
  <c r="K6" i="12"/>
  <c r="D2" i="12"/>
  <c r="L21" i="12"/>
  <c r="F31" i="12"/>
  <c r="N9" i="12"/>
  <c r="H16" i="12"/>
  <c r="K7" i="12"/>
  <c r="M23" i="12"/>
  <c r="K25" i="12"/>
  <c r="M19" i="12"/>
  <c r="M30" i="12"/>
  <c r="F2" i="12"/>
  <c r="D21" i="12"/>
  <c r="K15" i="12"/>
  <c r="D9" i="12"/>
  <c r="K12" i="12"/>
  <c r="N16" i="12"/>
  <c r="D7" i="12"/>
  <c r="F23" i="12"/>
  <c r="H19" i="12"/>
  <c r="K30" i="12"/>
  <c r="G2" i="12"/>
  <c r="I21" i="12"/>
  <c r="F15" i="12"/>
  <c r="M13" i="12"/>
  <c r="I29" i="12"/>
  <c r="H17" i="12"/>
  <c r="D10" i="12"/>
  <c r="H23" i="12"/>
  <c r="H4" i="12"/>
  <c r="L15" i="12"/>
  <c r="N32" i="12"/>
  <c r="D4" i="12"/>
  <c r="L6" i="12"/>
  <c r="D26" i="12"/>
  <c r="L16" i="12"/>
  <c r="N4" i="12"/>
  <c r="F19" i="12"/>
  <c r="P15" i="12"/>
  <c r="P9" i="12"/>
  <c r="P16" i="12"/>
  <c r="I32" i="12"/>
  <c r="I19" i="12"/>
  <c r="F6" i="12"/>
  <c r="E15" i="12"/>
  <c r="K16" i="12"/>
  <c r="I17" i="12"/>
  <c r="G32" i="12"/>
  <c r="L19" i="12"/>
  <c r="M27" i="12"/>
  <c r="H6" i="12"/>
  <c r="K2" i="12"/>
  <c r="H21" i="12"/>
  <c r="H15" i="12"/>
  <c r="E9" i="12"/>
  <c r="D29" i="12"/>
  <c r="E16" i="12"/>
  <c r="E10" i="12"/>
  <c r="L32" i="12"/>
  <c r="M4" i="12"/>
  <c r="G19" i="12"/>
  <c r="K27" i="12"/>
  <c r="N6" i="12"/>
  <c r="L30" i="12"/>
  <c r="M2" i="12"/>
  <c r="M8" i="12"/>
  <c r="K26" i="12"/>
  <c r="F21" i="12"/>
  <c r="H31" i="12"/>
  <c r="I15" i="12"/>
  <c r="P13" i="12"/>
  <c r="G9" i="12"/>
  <c r="M29" i="12"/>
  <c r="G16" i="12"/>
  <c r="M17" i="12"/>
  <c r="E32" i="12"/>
  <c r="K32" i="12"/>
  <c r="H3" i="12"/>
  <c r="D3" i="12"/>
  <c r="M6" i="12"/>
  <c r="K8" i="12"/>
  <c r="P26" i="12"/>
  <c r="P17" i="12"/>
  <c r="I27" i="12"/>
  <c r="D8" i="12"/>
  <c r="F26" i="12"/>
  <c r="H9" i="12"/>
  <c r="P4" i="12"/>
  <c r="E8" i="12"/>
  <c r="L17" i="12"/>
  <c r="F4" i="12"/>
  <c r="N19" i="12"/>
  <c r="F27" i="12"/>
  <c r="D6" i="12"/>
  <c r="P30" i="12"/>
  <c r="H2" i="12"/>
  <c r="M26" i="12"/>
  <c r="G21" i="12"/>
  <c r="E31" i="12"/>
  <c r="N15" i="12"/>
  <c r="L13" i="12"/>
  <c r="F9" i="12"/>
  <c r="E29" i="12"/>
  <c r="M16" i="12"/>
  <c r="F17" i="12"/>
  <c r="H10" i="12"/>
  <c r="P3" i="12"/>
  <c r="L3" i="12"/>
  <c r="G4" i="12"/>
  <c r="M15" i="12"/>
  <c r="I16" i="12"/>
  <c r="P32" i="12"/>
  <c r="K4" i="12"/>
  <c r="E19" i="12"/>
  <c r="N8" i="12"/>
  <c r="G26" i="12"/>
  <c r="K21" i="12"/>
  <c r="G15" i="12"/>
  <c r="L18" i="12"/>
  <c r="D16" i="12"/>
  <c r="G17" i="12"/>
  <c r="F29" i="12"/>
  <c r="I18" i="12"/>
  <c r="H32" i="12"/>
  <c r="K3" i="12"/>
  <c r="I7" i="12"/>
  <c r="E18" i="12"/>
  <c r="F18" i="12"/>
  <c r="G18" i="12"/>
  <c r="J24" i="12" l="1"/>
  <c r="J5" i="12"/>
  <c r="J22" i="12"/>
  <c r="J11" i="12"/>
  <c r="J25" i="12"/>
  <c r="J20" i="12"/>
  <c r="J13" i="12"/>
  <c r="J28" i="12"/>
  <c r="J7" i="12"/>
  <c r="J29" i="12"/>
  <c r="J14" i="12"/>
  <c r="J17" i="12"/>
  <c r="J12" i="12"/>
  <c r="J30" i="12"/>
  <c r="J19" i="12"/>
  <c r="J10" i="12"/>
  <c r="J2" i="12"/>
  <c r="J3" i="12"/>
  <c r="J23" i="12"/>
  <c r="J18" i="12"/>
  <c r="J6" i="12"/>
  <c r="J32" i="12"/>
  <c r="J31" i="12"/>
  <c r="J21" i="12"/>
  <c r="J4" i="12"/>
  <c r="J8" i="12"/>
  <c r="J16" i="12"/>
  <c r="J9" i="12"/>
  <c r="J26" i="12"/>
  <c r="J15" i="12"/>
  <c r="J27" i="1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<sst xmlns="http://schemas.openxmlformats.org/spreadsheetml/2006/main" count="1335" uniqueCount="273">
  <si>
    <t>Background</t>
  </si>
  <si>
    <t xml:space="preserve">This excel file supplements the Needs Assessment Tool document </t>
  </si>
  <si>
    <t>It is used to calculate the Gap score for Ni-kshay indicators for all States</t>
  </si>
  <si>
    <t>Additionally, this tool will identify priority districts for partnerships, identify partnership needs and suggest partnership options as per secondary data review</t>
  </si>
  <si>
    <t>Instructions on how to calculate the Gap Score is found "Analysis Plan" Section of the Needs Assessment Tool and are also listed below</t>
  </si>
  <si>
    <t>Note that there is a separate worksheet for each of the 6 core Ni-kshay indicators to calculate the corresponding gap score for that indicator</t>
  </si>
  <si>
    <t>High gap scores will help inform the partnership options that should be pursued</t>
  </si>
  <si>
    <t>The indicator gap scores and composite gap scores will help program managers/committee members to identify priority districts for partnership</t>
  </si>
  <si>
    <t>The 'suggested partnership options' summarizes the partnership options that should be prioritized based on indicator gap scores and other factors</t>
  </si>
  <si>
    <t>Step</t>
  </si>
  <si>
    <t>Instruction</t>
  </si>
  <si>
    <t>Insert District Names into excel sheet</t>
  </si>
  <si>
    <t>1_a</t>
  </si>
  <si>
    <t>In cell B2 of the "1 Notification Gap" sheet, enter the total number of districts in the State.</t>
  </si>
  <si>
    <t>1_b</t>
  </si>
  <si>
    <t>Add or remove rows as needed depending on the number of districts in sheets  "0-6"</t>
  </si>
  <si>
    <t>1_c</t>
  </si>
  <si>
    <t>Ensure formulas in columns with green highlighted cells are dragged down/copied to ensure formulas are applied to new rows that account for any increase in the number of districts</t>
  </si>
  <si>
    <t>1_d</t>
  </si>
  <si>
    <t>Enter (or copy and paste) district names into column B highlighted in yellow in the “Composite Gap Score” sheet</t>
  </si>
  <si>
    <t>Download data from Ni-kshay for the previous five years (e.g., 2018–2022) for the six key NTEP indicators i.e. overall TB notification, diabetes testing, HIV testing, microbiologically confirmation, UDST and successful treatment outcome</t>
  </si>
  <si>
    <t>Copy in district-specific TB notification targets and achievements from the Ni-kshay for 2018–2022 into columns C-L of '1 Notification Gap' sheet.</t>
  </si>
  <si>
    <t>Copy in district-specific diabetes testing gap (Notified cases - DM test conducted) from the Ni-kshay for 2018–2022 into columns C-G of '2 Diabetes testing gap' sheet.</t>
  </si>
  <si>
    <t>Copy in district-specific HIV testing gap (Notified cases - HIV test conducted) from the Ni-kshay for 2018–2022 into columns C-G of '3 HIV testing gap' sheet.</t>
  </si>
  <si>
    <t>Copy in district-specific TB notified cases and microbiologically confirmed cases from the Ni-kshay for 2018–2022 into columns C-L of '4 MC gap' sheet.</t>
  </si>
  <si>
    <t>Copy in district-specific UDST gap (Notified cases - UDST conducted) from the Ni-kshay for 2018–2022 into columns C-G of '5 UDST gap' sheet.</t>
  </si>
  <si>
    <t>Copy in district-specific TB successful treatment outcome (%) from the Ni-kshay for 2018–2022 into columns C-G of '6 TB treatment outcome gap' Sheet. Consider previous year cohort while calculating success rate (%).</t>
  </si>
  <si>
    <t>Copy in district-specific private sector TB notification target, number of health facilities registered and Number of active providers from Nikshay for 2022 (or most recent year) into columns N-P of '0 Composite Gap Score' sheet.</t>
  </si>
  <si>
    <t>Fill in in district-specific presence of tribal and hard to reach area, PPSA onboarding status, presence of urban MCs into respective highlighted columns of '0 Composite Gap Score' sheet.</t>
  </si>
  <si>
    <t>Refer to 'Suggested Partnership Option' sheet to identify priority districts for primary data collection.</t>
  </si>
  <si>
    <t>Factors mentioned in columns D-N of 'Suggested Partnership Option' will help program managers/ committee members to decide the partnership options based on suggested justifications mentioned in column 'W' and 'X'.</t>
  </si>
  <si>
    <t xml:space="preserve">The tool requires insertion of data on aforesaid points only.  </t>
  </si>
  <si>
    <t>Special Case: 3 Year/ 1 Year Analysis</t>
  </si>
  <si>
    <t>14_a</t>
  </si>
  <si>
    <t>For a 3-Years/1-Year analysis, enter values in the columns corresponding to the initial 3 years or the first year where data entry is required.</t>
  </si>
  <si>
    <t>14_b</t>
  </si>
  <si>
    <t>Update the column headings to reflect the appropriate years according to the initial 3 years or the first year.</t>
  </si>
  <si>
    <t>14_c</t>
  </si>
  <si>
    <t>Ensure that data entry is done accurately and consistently for the selected time frame.</t>
  </si>
  <si>
    <t>Color Code</t>
  </si>
  <si>
    <t>Description</t>
  </si>
  <si>
    <t xml:space="preserve">Pre-filled values </t>
  </si>
  <si>
    <t>Auto-generated cells</t>
  </si>
  <si>
    <t>Data Entry Required</t>
  </si>
  <si>
    <t>Column Heading/ Indicator Name</t>
  </si>
  <si>
    <t>Data oriented decision making by committee members/ program managers</t>
  </si>
  <si>
    <t>Section Title</t>
  </si>
  <si>
    <t>Indicator Name</t>
  </si>
  <si>
    <t>Data Source</t>
  </si>
  <si>
    <t>Private Sector TB Notification</t>
  </si>
  <si>
    <t>Nikshay Dashboard
Nikshay Login&gt;Reports&gt;TB Notification&gt;Select Total&gt;View: Notification&gt;Select Year&gt;Select State&gt;Download Data in CSV&gt;Open downloaded file&gt;Copy in 'Annual Target' and 'Achievement Till Date' column&gt;Paste in respective columns of '1 Notification Gap' sheet.</t>
  </si>
  <si>
    <t>Diabetes Testing</t>
  </si>
  <si>
    <t>Nikshay Reports
Nikshay Login&gt;Reports&gt;Patient Wise list&gt;Notification Register&gt;Select Date Type='Notification Date'&gt;Select Facility='Current'&gt;Select HF Sector Type='All'&gt;Select Type of Case= 'All'&gt;Download Data.
Compile raw data for desired duration (5 Years/ 3 Years)&gt;Select All&gt;Apply Pivot Table&gt;Apply subsequent operations; Rows=Current Facility District, Columns=Year, Filter=Current Facility:'Odisha' &amp; DiabetesStatus: 'Unknown', Values=PatientID&gt;Copy in yearly values of diabetes status='unknown'&gt;Paste the values in respective columns of '2 Diabetes Testing Gap' sheet.</t>
  </si>
  <si>
    <t>HIV Testing</t>
  </si>
  <si>
    <r>
      <rPr>
        <b/>
        <sz val="11"/>
        <color theme="1"/>
        <rFont val="Calibri"/>
        <family val="2"/>
        <scheme val="minor"/>
      </rPr>
      <t>Nikshay Dashboard</t>
    </r>
    <r>
      <rPr>
        <sz val="11"/>
        <color theme="1"/>
        <rFont val="Calibri"/>
        <family val="2"/>
        <scheme val="minor"/>
      </rPr>
      <t xml:space="preserve">
Nikshay Login&gt;Dashboard&gt;Notification&gt;Table View&gt;View: Notification&gt;Select Year&gt;Select Distribution=Total&gt;Select HIV status="Unknown"&gt;Download Data in CSV&gt;Open downloaded file&gt;Copy in 'HIV Status - UNKNOWN (ACTUAL)' column&gt;Paste in respective columns of '3 HIV testing Gap' sheet.</t>
    </r>
  </si>
  <si>
    <t>Microbiologically Testing</t>
  </si>
  <si>
    <r>
      <rPr>
        <b/>
        <sz val="11"/>
        <color theme="1"/>
        <rFont val="Calibri"/>
        <family val="2"/>
        <scheme val="minor"/>
      </rPr>
      <t>Nikshay Dashboard</t>
    </r>
    <r>
      <rPr>
        <sz val="11"/>
        <color theme="1"/>
        <rFont val="Calibri"/>
        <family val="2"/>
        <scheme val="minor"/>
      </rPr>
      <t xml:space="preserve">
Nikshay Login&gt;Dashboard&gt;Notification&gt;Table View&gt;View: Notification&gt;Select Year&gt;Select Distribution=Total&gt;Select Diagnosis="Microbiologically Confirmed"&gt;Download Data in CSV&gt;Open downloaded file&gt;Copy in 'Diagnosis - MICROBIOLOGICALLY CONFIRMED (ACTUAL)' column&gt;Paste in respective columns of '4 MC Gap' sheet.</t>
    </r>
  </si>
  <si>
    <t>UDST Testing</t>
  </si>
  <si>
    <r>
      <rPr>
        <b/>
        <sz val="11"/>
        <color theme="1"/>
        <rFont val="Calibri"/>
        <family val="2"/>
        <scheme val="minor"/>
      </rPr>
      <t>Nikshay Dashboard</t>
    </r>
    <r>
      <rPr>
        <sz val="11"/>
        <color theme="1"/>
        <rFont val="Calibri"/>
        <family val="2"/>
        <scheme val="minor"/>
      </rPr>
      <t xml:space="preserve">
Nikshay Login&gt;Dashboard&gt;Notification&gt;Table View&gt;View: Notification&gt;Select Year&gt;Select Distribution=Total&gt;Select UDST Status="UDST Not Offered"&gt;Download Data in CSV&gt;Open downloaded file&gt;Copy in 'UDST Not Offered (ACTUAL)' column&gt;Paste in respective columns of '5 MC Gap' sheet.</t>
    </r>
  </si>
  <si>
    <t>Successful Outcome</t>
  </si>
  <si>
    <r>
      <rPr>
        <b/>
        <sz val="11"/>
        <color theme="1"/>
        <rFont val="Calibri"/>
        <family val="2"/>
        <scheme val="minor"/>
      </rPr>
      <t>Nikshay Dashboard</t>
    </r>
    <r>
      <rPr>
        <sz val="11"/>
        <color theme="1"/>
        <rFont val="Calibri"/>
        <family val="2"/>
        <scheme val="minor"/>
      </rPr>
      <t xml:space="preserve">
Nikshay Login&gt;Dashboard&gt;Notification&gt;Table View&gt;View: Overall&gt;Select Year&gt;Select Distribution=Total&gt;Select Success Rate="Success Rate"&gt;Download Data in CSV&gt;Open downloaded file&gt;Copy in 'Success Rate - SUCCESS RATE %' column&gt;Paste in respective columns of '6 Treatment Outcome Gap' sheet.</t>
    </r>
  </si>
  <si>
    <t>Nikshay Dashboard Sample View</t>
  </si>
  <si>
    <t>Nikshay Reports Sample View</t>
  </si>
  <si>
    <t xml:space="preserve">Needs Identifications for Partnership: Gap Scores and Other Contributing Factors. </t>
  </si>
  <si>
    <t>Priority</t>
  </si>
  <si>
    <t>District</t>
  </si>
  <si>
    <t xml:space="preserve">Total Notification Gap Score </t>
  </si>
  <si>
    <t>Total Diabetes Testing Gap Score</t>
  </si>
  <si>
    <t>Total HIV Testing Gap Score</t>
  </si>
  <si>
    <t xml:space="preserve">Total Microbiologically Confirmation Gap Score </t>
  </si>
  <si>
    <t>Total UDST Gap Score</t>
  </si>
  <si>
    <t>Total Treatment Outcome Gap Score</t>
  </si>
  <si>
    <t>Partnership Need Score
(Sum of D:I)</t>
  </si>
  <si>
    <t>Tribal and Hard to Reach Area</t>
  </si>
  <si>
    <t>High Private Sector Presence</t>
  </si>
  <si>
    <t>PPSA District</t>
  </si>
  <si>
    <t>Availability of Urban MCs</t>
  </si>
  <si>
    <t xml:space="preserve">Program Managers/ Committee Members Decesion on Suggested Partnership Options </t>
  </si>
  <si>
    <t>Suggested Partnership Option 1</t>
  </si>
  <si>
    <t>Suggested Partnership Option 2</t>
  </si>
  <si>
    <t>Suggested Partnership Option 3</t>
  </si>
  <si>
    <t>Suggested Justification of Partnership Options for Program Managers/ Committee Members Decesion Making</t>
  </si>
  <si>
    <t>Partnership Option
(Suggested in Partnership Guidance Document - 2019)</t>
  </si>
  <si>
    <t xml:space="preserve">Suggested Justifications </t>
  </si>
  <si>
    <t xml:space="preserve">Public health action </t>
  </si>
  <si>
    <t xml:space="preserve">Treatment services </t>
  </si>
  <si>
    <t>Diagnostics</t>
  </si>
  <si>
    <t>Patient Provider Support Agency (PPSA)</t>
  </si>
  <si>
    <t>High TB Notification Gap Score</t>
  </si>
  <si>
    <t>Drug access and delivery services</t>
  </si>
  <si>
    <t>More than 200 Private Sector TB Notification for agency financial viability</t>
  </si>
  <si>
    <t>Advocacy, communication and community empowerment</t>
  </si>
  <si>
    <t>Active case finding and TB prevention</t>
  </si>
  <si>
    <t>High TB notification target, given the population of the district</t>
  </si>
  <si>
    <t>Advocacy, communication, and community empowerment</t>
  </si>
  <si>
    <t>Specimen management</t>
  </si>
  <si>
    <t>Low UDST Gap Score</t>
  </si>
  <si>
    <t>Availability of urban conglomerations</t>
  </si>
  <si>
    <t>Presence of Tribal and Hard to reach areas</t>
  </si>
  <si>
    <t xml:space="preserve">High partnership need score. </t>
  </si>
  <si>
    <t>Advocacy, communication and community empowerment (ACSM)</t>
  </si>
  <si>
    <t>Requirement of Innovative ACSM activities</t>
  </si>
  <si>
    <t>Lack of availability of appropriate human resources</t>
  </si>
  <si>
    <t>Specimen Management</t>
  </si>
  <si>
    <t>Lack of adequate quantity of information, education, and communication (IEC) materials</t>
  </si>
  <si>
    <t>PPSA not available in the District</t>
  </si>
  <si>
    <t>Public Health Action (PHA)</t>
  </si>
  <si>
    <t>High TB Successful Treatment Outcome Gap Score</t>
  </si>
  <si>
    <t>PPSA not present in the District</t>
  </si>
  <si>
    <t>Not Applicable due to low Private Sector Presence and low Private Sector TB Notification</t>
  </si>
  <si>
    <t>Need for augmenting public sector in identified regions</t>
  </si>
  <si>
    <t xml:space="preserve">Diagnostic Services </t>
  </si>
  <si>
    <t xml:space="preserve">High HIV/DM/UDS/MC testing gap score </t>
  </si>
  <si>
    <t>Low Private Sector Presence in the District</t>
  </si>
  <si>
    <t>Unavailability of adequate medical infrastructure at public health facilities</t>
  </si>
  <si>
    <t>Active Case Finding (ACF)</t>
  </si>
  <si>
    <t>PPSA available in the District</t>
  </si>
  <si>
    <t>Shortage of drugs in public facilities</t>
  </si>
  <si>
    <t>Treatment Services</t>
  </si>
  <si>
    <t>Calculation of Partnership Need Score, Identification of Priority Districts for Partnership &amp; Primary Data Collection</t>
  </si>
  <si>
    <t>Composite Gap Score
(Sum of C:H)</t>
  </si>
  <si>
    <t>Priority for Private Sector Partnership</t>
  </si>
  <si>
    <t>Private Sector Presence</t>
  </si>
  <si>
    <t>Annual Target for Private Sector TB Notification</t>
  </si>
  <si>
    <t>Number of Pvt. HFs Registered in Nikshay</t>
  </si>
  <si>
    <t xml:space="preserve">Number of Active Providers </t>
  </si>
  <si>
    <t>Private Sector Presence Score</t>
  </si>
  <si>
    <t xml:space="preserve">High Private Sector Presence </t>
  </si>
  <si>
    <t>Other Factors which may derive Partnership</t>
  </si>
  <si>
    <t xml:space="preserve">Sorting of Priority Districts for Partnership </t>
  </si>
  <si>
    <t>Priority Socre - Unordered</t>
  </si>
  <si>
    <t>Districts - Unordered</t>
  </si>
  <si>
    <t>Priority Score</t>
  </si>
  <si>
    <t>Districts</t>
  </si>
  <si>
    <t>ANUGUL</t>
  </si>
  <si>
    <t>No</t>
  </si>
  <si>
    <t>BALANGIR</t>
  </si>
  <si>
    <t>BALESHWAR</t>
  </si>
  <si>
    <t>Yes</t>
  </si>
  <si>
    <t>BARGARH</t>
  </si>
  <si>
    <t>BHADRAK</t>
  </si>
  <si>
    <t>BHUBANESHWAR MC</t>
  </si>
  <si>
    <t>BOUDH</t>
  </si>
  <si>
    <t>CUTTACK</t>
  </si>
  <si>
    <t>DEOGARH</t>
  </si>
  <si>
    <t>DHENKANAL</t>
  </si>
  <si>
    <t>GAJAPATI</t>
  </si>
  <si>
    <t>GANJAM</t>
  </si>
  <si>
    <t>JAGATSINGHAPUR</t>
  </si>
  <si>
    <t>JAJAPUR</t>
  </si>
  <si>
    <t>JHARSUGUDA</t>
  </si>
  <si>
    <t>KALAHANDI</t>
  </si>
  <si>
    <t>KANDHAMAL</t>
  </si>
  <si>
    <t>KENDRAPARA</t>
  </si>
  <si>
    <t>KENDUJHAR</t>
  </si>
  <si>
    <t>KHORDHA</t>
  </si>
  <si>
    <t>KORAPUT</t>
  </si>
  <si>
    <t>MALKANGIRI</t>
  </si>
  <si>
    <t>MAYURBHANJ</t>
  </si>
  <si>
    <t>NABARANGAPUR</t>
  </si>
  <si>
    <t>NAYAGARH</t>
  </si>
  <si>
    <t>NUAPADA</t>
  </si>
  <si>
    <t>PURI</t>
  </si>
  <si>
    <t>RAYAGADA</t>
  </si>
  <si>
    <t>SAMBALPUR</t>
  </si>
  <si>
    <t>SONAPUR</t>
  </si>
  <si>
    <t>SUNDARGARH</t>
  </si>
  <si>
    <t>State Name</t>
  </si>
  <si>
    <t>Odisha</t>
  </si>
  <si>
    <t xml:space="preserve">District wise Overall TB Notification Target and Achivement </t>
  </si>
  <si>
    <t>Annual Target of Overall TB Notification</t>
  </si>
  <si>
    <t>Overall TB Notification Achievement</t>
  </si>
  <si>
    <t xml:space="preserve">Overall TB Notification Achievement </t>
  </si>
  <si>
    <t>Overall TB Notification Gap</t>
  </si>
  <si>
    <t xml:space="preserve">Generation of District and Year wise Notification Gap Score </t>
  </si>
  <si>
    <t>Overall TB Notification Gap 2018</t>
  </si>
  <si>
    <t>Notification Gap Score</t>
  </si>
  <si>
    <t>Overall TB Notification Gap 2019</t>
  </si>
  <si>
    <t>Overall TB Notification Gap 2020</t>
  </si>
  <si>
    <t>Overall TB Notification Gap 2021</t>
  </si>
  <si>
    <t>Overall TB Notification Gap 2022</t>
  </si>
  <si>
    <t>Total Notification Gap Score and Identification of Priority Districts</t>
  </si>
  <si>
    <t>Notification Gap Score - 2018</t>
  </si>
  <si>
    <t>Notification Gap Score - 2019</t>
  </si>
  <si>
    <t xml:space="preserve">Notification Gap Score - 2020 </t>
  </si>
  <si>
    <t>Notification Gap Score - 2021</t>
  </si>
  <si>
    <t>Notification Gap Score - 2022</t>
  </si>
  <si>
    <t>Total Notification Gap Score 
(Sum of AP:AT)</t>
  </si>
  <si>
    <t xml:space="preserve">Priority </t>
  </si>
  <si>
    <t>Number of District</t>
  </si>
  <si>
    <t>Quartile 1</t>
  </si>
  <si>
    <t>Quartile 2</t>
  </si>
  <si>
    <t>Quartile 3</t>
  </si>
  <si>
    <t xml:space="preserve">District wise Diabetes Testing Gap </t>
  </si>
  <si>
    <t>Diabetes Testing Gap</t>
  </si>
  <si>
    <t xml:space="preserve">Generation of District and Year wise Diabetes Testing Gap Score </t>
  </si>
  <si>
    <t>Diabetes Testing Gap 2018</t>
  </si>
  <si>
    <t>Diabetes Testing Gap Score</t>
  </si>
  <si>
    <t>Diabetes Testing Gap 2019</t>
  </si>
  <si>
    <t>Diabetes Testing Gap 2020</t>
  </si>
  <si>
    <t>Diabetes Testing Gap 2021</t>
  </si>
  <si>
    <t>Diabetes Testing Gap 2022</t>
  </si>
  <si>
    <t>Total Diabetes Testing Gap Score and Identification of Priority Districts</t>
  </si>
  <si>
    <t>Diabetes Testing Gap Score 2018</t>
  </si>
  <si>
    <t>Diabetes Testing Gap Score 2019</t>
  </si>
  <si>
    <t>Diabetes Testing Gap Score 2020</t>
  </si>
  <si>
    <t>Diabetes Testing Gap Score 2021</t>
  </si>
  <si>
    <t>Diabetes Testing Gap Score 2022</t>
  </si>
  <si>
    <t>Total Diabetes Testing Gap Score
(Sum of AF:AJ)</t>
  </si>
  <si>
    <t>HIV Testing Gap</t>
  </si>
  <si>
    <t xml:space="preserve">Generation of District and Year wise HIV Testing Gap Score </t>
  </si>
  <si>
    <t>HIV Testing Gap 2018</t>
  </si>
  <si>
    <t>HIV Testing Gap Score</t>
  </si>
  <si>
    <t>HIV Testing Gap 2019</t>
  </si>
  <si>
    <t>HIV Testing Gap 2020</t>
  </si>
  <si>
    <t>HIV Testing Gap 2021</t>
  </si>
  <si>
    <t>HIV Testing Gap 2022</t>
  </si>
  <si>
    <t>Total HIV Testing Gap Score and Identification of Priority Districts</t>
  </si>
  <si>
    <t>HIV Testing Gap Score 2018</t>
  </si>
  <si>
    <t>HIV Testing Gap Score 2019</t>
  </si>
  <si>
    <t>HIV Testing Gap Score 2020</t>
  </si>
  <si>
    <t>HIV Testing Gap Score 2021</t>
  </si>
  <si>
    <t>HIV Testing Gap Score 2022</t>
  </si>
  <si>
    <t>Total HIV Testing Gap Score
(Sum of AF:AJ)</t>
  </si>
  <si>
    <t>District wise TB Notification and Microbiological Confirmation</t>
  </si>
  <si>
    <t xml:space="preserve">District </t>
  </si>
  <si>
    <t xml:space="preserve">Overall TB Notifications </t>
  </si>
  <si>
    <t>Microbiological Confirmations</t>
  </si>
  <si>
    <t>District wise Microbiological Confirmation Status (In %)</t>
  </si>
  <si>
    <t>% of Microbiologically Confirmation</t>
  </si>
  <si>
    <t xml:space="preserve">Generation of District and Year wise Microbiologically Confirmation Gap Score </t>
  </si>
  <si>
    <t>% of Microbiologically Confirmation - 2018</t>
  </si>
  <si>
    <t>Microbiologically Confirmation Gap Score</t>
  </si>
  <si>
    <t>% of Microbiologically Confirmation - 2019</t>
  </si>
  <si>
    <t>% of Microbiologically Confirmation - 2020</t>
  </si>
  <si>
    <t>% of Microbiologically Confirmation - 2021</t>
  </si>
  <si>
    <t>% of Microbiologically Confirmation - 2022</t>
  </si>
  <si>
    <t>Total Microbiologically Confirmation Gap Score and Identification of Priority Districts</t>
  </si>
  <si>
    <t>Microbiologically Confirmation Gap Score - 2018</t>
  </si>
  <si>
    <t>Microbiologically Confirmation Gap Score - 2019</t>
  </si>
  <si>
    <t>Microbiologically Confirmation Gap Score - 2020</t>
  </si>
  <si>
    <t>Microbiologically Confirmation Gap Score - 2021</t>
  </si>
  <si>
    <t>Microbiologically Confirmation Gap Score - 2022</t>
  </si>
  <si>
    <t>Total Microbiologically Confirmation Gap Score 
(Sum of AS:AW)</t>
  </si>
  <si>
    <t xml:space="preserve">District wise UDST Gap </t>
  </si>
  <si>
    <t>UDST Not Offered</t>
  </si>
  <si>
    <t xml:space="preserve">Generation of District and Year wise UDST Gap Score </t>
  </si>
  <si>
    <t>UDST Not Offered - 2018</t>
  </si>
  <si>
    <t>UDST Gap Score</t>
  </si>
  <si>
    <t>UDST Not Offered - 2019</t>
  </si>
  <si>
    <t>UDST Not Offered - 2020</t>
  </si>
  <si>
    <t>UDST Not Offered - 2021</t>
  </si>
  <si>
    <t>UDST Not Offered - 2022</t>
  </si>
  <si>
    <t>Total UDST Gap Score and Identification of Priority Districts</t>
  </si>
  <si>
    <t>UDST Gap Score - 2018</t>
  </si>
  <si>
    <t>UDST Gap Score - 2019</t>
  </si>
  <si>
    <t>UDST Gap Score - 2020</t>
  </si>
  <si>
    <t>UDST Gap Score - 2021</t>
  </si>
  <si>
    <t>UDST Gap Score - 2022</t>
  </si>
  <si>
    <t>Total UDST Gap Score
(Sum of AF:AJ)</t>
  </si>
  <si>
    <t xml:space="preserve">Overall TB Treatment Success Rate (%) </t>
  </si>
  <si>
    <t>Overall TB Treatment Success Rate (%) - 2018</t>
  </si>
  <si>
    <t>Outcome Gap Score</t>
  </si>
  <si>
    <t>Overall TB Treatment Success Rate (%) - 2019</t>
  </si>
  <si>
    <t>Overall TB Treatment Success Rate (%) - 2020</t>
  </si>
  <si>
    <t>Overall TB Treatment Success Rate (%) - 2021</t>
  </si>
  <si>
    <t>Overall TB Treatment Success Rate (%) - 2022</t>
  </si>
  <si>
    <t xml:space="preserve">Outcome Gap Score - 2018 </t>
  </si>
  <si>
    <t>Outcome Gap Score - 2019</t>
  </si>
  <si>
    <t>Outcome Gap Score - 2020</t>
  </si>
  <si>
    <t>Outcome Gap Score - 2021</t>
  </si>
  <si>
    <t>Outcome Gap Score - 2022</t>
  </si>
  <si>
    <t>Total Outcome Gap Score
(Sum of AF:AJ)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</si>
</sst>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1" applyFont="1"/>
    <xf numFmtId="0" fontId="0" fillId="0" borderId="0" xfId="1" applyNumberFormat="1" applyFont="1"/>
    <xf numFmtId="164" fontId="0" fillId="0" borderId="0" xfId="1" applyNumberFormat="1" applyFont="1"/>
    <xf numFmtId="0" fontId="1" fillId="0" borderId="0" xfId="1" applyNumberFormat="1" applyFont="1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5" borderId="2" xfId="0" applyFill="1" applyBorder="1"/>
    <xf numFmtId="0" fontId="0" fillId="5" borderId="1" xfId="0" applyFill="1" applyBorder="1"/>
    <xf numFmtId="0" fontId="1" fillId="4" borderId="4" xfId="0" applyFont="1" applyFill="1" applyBorder="1" applyAlignment="1">
      <alignment wrapText="1"/>
    </xf>
    <xf numFmtId="0" fontId="1" fillId="4" borderId="6" xfId="0" applyFont="1" applyFill="1" applyBorder="1" applyAlignment="1">
      <alignment wrapText="1"/>
    </xf>
    <xf numFmtId="0" fontId="0" fillId="5" borderId="8" xfId="0" applyFill="1" applyBorder="1"/>
    <xf numFmtId="0" fontId="0" fillId="5" borderId="10" xfId="0" applyFill="1" applyBorder="1"/>
    <xf numFmtId="0" fontId="0" fillId="5" borderId="14" xfId="0" applyFill="1" applyBorder="1"/>
    <xf numFmtId="0" fontId="1" fillId="4" borderId="12" xfId="0" applyFont="1" applyFill="1" applyBorder="1" applyAlignment="1">
      <alignment wrapText="1"/>
    </xf>
    <xf numFmtId="0" fontId="1" fillId="4" borderId="13" xfId="0" applyFont="1" applyFill="1" applyBorder="1" applyAlignment="1">
      <alignment wrapText="1"/>
    </xf>
    <xf numFmtId="0" fontId="0" fillId="5" borderId="15" xfId="0" applyFill="1" applyBorder="1"/>
    <xf numFmtId="0" fontId="0" fillId="5" borderId="17" xfId="0" applyFill="1" applyBorder="1"/>
    <xf numFmtId="0" fontId="1" fillId="4" borderId="20" xfId="0" applyFont="1" applyFill="1" applyBorder="1" applyAlignment="1">
      <alignment wrapText="1"/>
    </xf>
    <xf numFmtId="164" fontId="0" fillId="5" borderId="2" xfId="1" applyNumberFormat="1" applyFont="1" applyFill="1" applyBorder="1"/>
    <xf numFmtId="0" fontId="4" fillId="4" borderId="12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164" fontId="0" fillId="5" borderId="14" xfId="1" applyNumberFormat="1" applyFont="1" applyFill="1" applyBorder="1"/>
    <xf numFmtId="164" fontId="0" fillId="5" borderId="15" xfId="1" applyNumberFormat="1" applyFont="1" applyFill="1" applyBorder="1"/>
    <xf numFmtId="164" fontId="0" fillId="5" borderId="16" xfId="1" applyNumberFormat="1" applyFont="1" applyFill="1" applyBorder="1"/>
    <xf numFmtId="0" fontId="0" fillId="6" borderId="2" xfId="0" applyFill="1" applyBorder="1"/>
    <xf numFmtId="0" fontId="0" fillId="6" borderId="14" xfId="0" applyFill="1" applyBorder="1"/>
    <xf numFmtId="0" fontId="0" fillId="6" borderId="15" xfId="0" applyFill="1" applyBorder="1"/>
    <xf numFmtId="9" fontId="0" fillId="5" borderId="2" xfId="1" applyFont="1" applyFill="1" applyBorder="1"/>
    <xf numFmtId="0" fontId="0" fillId="6" borderId="16" xfId="0" applyFill="1" applyBorder="1"/>
    <xf numFmtId="3" fontId="0" fillId="6" borderId="2" xfId="0" applyNumberFormat="1" applyFill="1" applyBorder="1"/>
    <xf numFmtId="3" fontId="0" fillId="6" borderId="14" xfId="0" applyNumberFormat="1" applyFill="1" applyBorder="1"/>
    <xf numFmtId="3" fontId="0" fillId="6" borderId="15" xfId="0" applyNumberFormat="1" applyFill="1" applyBorder="1"/>
    <xf numFmtId="3" fontId="0" fillId="6" borderId="16" xfId="0" applyNumberFormat="1" applyFill="1" applyBorder="1"/>
    <xf numFmtId="0" fontId="1" fillId="7" borderId="5" xfId="0" applyFont="1" applyFill="1" applyBorder="1" applyAlignment="1">
      <alignment wrapText="1"/>
    </xf>
    <xf numFmtId="0" fontId="0" fillId="7" borderId="11" xfId="0" applyFill="1" applyBorder="1"/>
    <xf numFmtId="0" fontId="1" fillId="4" borderId="12" xfId="0" applyFont="1" applyFill="1" applyBorder="1"/>
    <xf numFmtId="0" fontId="1" fillId="4" borderId="12" xfId="1" applyNumberFormat="1" applyFont="1" applyFill="1" applyBorder="1" applyAlignment="1">
      <alignment wrapText="1"/>
    </xf>
    <xf numFmtId="0" fontId="1" fillId="4" borderId="13" xfId="1" applyNumberFormat="1" applyFont="1" applyFill="1" applyBorder="1" applyAlignment="1">
      <alignment wrapText="1"/>
    </xf>
    <xf numFmtId="9" fontId="0" fillId="6" borderId="2" xfId="1" applyFont="1" applyFill="1" applyBorder="1"/>
    <xf numFmtId="9" fontId="0" fillId="6" borderId="14" xfId="1" applyFont="1" applyFill="1" applyBorder="1"/>
    <xf numFmtId="9" fontId="0" fillId="6" borderId="15" xfId="1" applyFont="1" applyFill="1" applyBorder="1"/>
    <xf numFmtId="9" fontId="0" fillId="6" borderId="16" xfId="1" applyFont="1" applyFill="1" applyBorder="1"/>
    <xf numFmtId="0" fontId="0" fillId="5" borderId="1" xfId="1" applyNumberFormat="1" applyFont="1" applyFill="1" applyBorder="1"/>
    <xf numFmtId="0" fontId="1" fillId="4" borderId="4" xfId="0" applyFont="1" applyFill="1" applyBorder="1"/>
    <xf numFmtId="0" fontId="0" fillId="5" borderId="10" xfId="1" applyNumberFormat="1" applyFont="1" applyFill="1" applyBorder="1"/>
    <xf numFmtId="9" fontId="0" fillId="5" borderId="15" xfId="1" applyFont="1" applyFill="1" applyBorder="1"/>
    <xf numFmtId="9" fontId="6" fillId="0" borderId="0" xfId="1" applyFont="1"/>
    <xf numFmtId="0" fontId="6" fillId="0" borderId="0" xfId="0" applyFont="1"/>
    <xf numFmtId="0" fontId="0" fillId="8" borderId="2" xfId="0" applyFill="1" applyBorder="1"/>
    <xf numFmtId="0" fontId="0" fillId="8" borderId="15" xfId="0" applyFill="1" applyBorder="1"/>
    <xf numFmtId="0" fontId="0" fillId="8" borderId="21" xfId="0" applyFill="1" applyBorder="1"/>
    <xf numFmtId="0" fontId="0" fillId="8" borderId="22" xfId="0" applyFill="1" applyBorder="1"/>
    <xf numFmtId="0" fontId="0" fillId="5" borderId="2" xfId="0" applyFill="1" applyBorder="1" applyAlignment="1">
      <alignment wrapText="1"/>
    </xf>
    <xf numFmtId="0" fontId="0" fillId="5" borderId="15" xfId="0" applyFill="1" applyBorder="1" applyAlignment="1">
      <alignment wrapText="1"/>
    </xf>
    <xf numFmtId="0" fontId="0" fillId="6" borderId="1" xfId="0" applyFill="1" applyBorder="1"/>
    <xf numFmtId="0" fontId="0" fillId="6" borderId="10" xfId="0" applyFill="1" applyBorder="1"/>
    <xf numFmtId="165" fontId="0" fillId="5" borderId="1" xfId="0" applyNumberFormat="1" applyFill="1" applyBorder="1"/>
    <xf numFmtId="0" fontId="1" fillId="4" borderId="23" xfId="0" applyFont="1" applyFill="1" applyBorder="1" applyAlignment="1">
      <alignment wrapText="1"/>
    </xf>
    <xf numFmtId="165" fontId="0" fillId="5" borderId="10" xfId="0" applyNumberFormat="1" applyFill="1" applyBorder="1"/>
    <xf numFmtId="0" fontId="0" fillId="5" borderId="8" xfId="0" applyFill="1" applyBorder="1" applyAlignment="1">
      <alignment horizontal="right"/>
    </xf>
    <xf numFmtId="0" fontId="0" fillId="5" borderId="17" xfId="0" applyFill="1" applyBorder="1" applyAlignment="1">
      <alignment horizontal="right"/>
    </xf>
    <xf numFmtId="0" fontId="0" fillId="8" borderId="1" xfId="0" applyFill="1" applyBorder="1"/>
    <xf numFmtId="0" fontId="0" fillId="6" borderId="8" xfId="0" applyFill="1" applyBorder="1"/>
    <xf numFmtId="0" fontId="0" fillId="6" borderId="17" xfId="0" applyFill="1" applyBorder="1"/>
    <xf numFmtId="0" fontId="0" fillId="0" borderId="1" xfId="0" applyBorder="1"/>
    <xf numFmtId="0" fontId="1" fillId="0" borderId="4" xfId="0" applyFont="1" applyBorder="1" applyAlignment="1">
      <alignment wrapText="1"/>
    </xf>
    <xf numFmtId="0" fontId="0" fillId="0" borderId="10" xfId="0" applyBorder="1"/>
    <xf numFmtId="0" fontId="0" fillId="2" borderId="1" xfId="0" applyFill="1" applyBorder="1"/>
    <xf numFmtId="0" fontId="0" fillId="2" borderId="8" xfId="0" applyFill="1" applyBorder="1"/>
    <xf numFmtId="0" fontId="1" fillId="4" borderId="28" xfId="0" applyFont="1" applyFill="1" applyBorder="1" applyAlignment="1">
      <alignment horizontal="center" wrapText="1"/>
    </xf>
    <xf numFmtId="0" fontId="1" fillId="4" borderId="29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3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4" xfId="0" applyBorder="1" applyAlignment="1">
      <alignment horizontal="center" wrapText="1"/>
    </xf>
    <xf numFmtId="0" fontId="0" fillId="8" borderId="24" xfId="0" applyFill="1" applyBorder="1" applyAlignment="1">
      <alignment wrapText="1"/>
    </xf>
    <xf numFmtId="0" fontId="0" fillId="5" borderId="24" xfId="0" applyFill="1" applyBorder="1" applyAlignment="1">
      <alignment wrapText="1"/>
    </xf>
    <xf numFmtId="0" fontId="0" fillId="6" borderId="24" xfId="0" applyFill="1" applyBorder="1" applyAlignment="1">
      <alignment wrapText="1"/>
    </xf>
    <xf numFmtId="0" fontId="0" fillId="4" borderId="24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9" borderId="25" xfId="0" applyFill="1" applyBorder="1" applyAlignment="1">
      <alignment wrapText="1"/>
    </xf>
    <xf numFmtId="0" fontId="1" fillId="9" borderId="23" xfId="0" applyFont="1" applyFill="1" applyBorder="1" applyAlignment="1">
      <alignment wrapText="1"/>
    </xf>
    <xf numFmtId="0" fontId="1" fillId="9" borderId="6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32" xfId="0" applyBorder="1" applyAlignment="1">
      <alignment wrapText="1"/>
    </xf>
    <xf numFmtId="0" fontId="1" fillId="9" borderId="2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wrapText="1"/>
    </xf>
    <xf numFmtId="0" fontId="1" fillId="4" borderId="33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wrapText="1"/>
    </xf>
    <xf numFmtId="0" fontId="0" fillId="5" borderId="16" xfId="0" applyFill="1" applyBorder="1"/>
    <xf numFmtId="0" fontId="0" fillId="7" borderId="0" xfId="0" applyFill="1"/>
    <xf numFmtId="0" fontId="0" fillId="7" borderId="18" xfId="0" applyFill="1" applyBorder="1"/>
    <xf numFmtId="0" fontId="0" fillId="7" borderId="31" xfId="0" applyFill="1" applyBorder="1"/>
    <xf numFmtId="0" fontId="0" fillId="7" borderId="19" xfId="0" applyFill="1" applyBorder="1"/>
    <xf numFmtId="0" fontId="0" fillId="7" borderId="32" xfId="0" applyFill="1" applyBorder="1"/>
    <xf numFmtId="0" fontId="5" fillId="10" borderId="1" xfId="0" applyFont="1" applyFill="1" applyBorder="1" applyAlignment="1">
      <alignment wrapText="1"/>
    </xf>
    <xf numFmtId="0" fontId="1" fillId="10" borderId="1" xfId="0" applyFont="1" applyFill="1" applyBorder="1"/>
    <xf numFmtId="0" fontId="5" fillId="10" borderId="23" xfId="0" applyFont="1" applyFill="1" applyBorder="1" applyAlignment="1">
      <alignment wrapText="1"/>
    </xf>
    <xf numFmtId="0" fontId="1" fillId="10" borderId="24" xfId="0" applyFont="1" applyFill="1" applyBorder="1"/>
    <xf numFmtId="0" fontId="0" fillId="7" borderId="24" xfId="0" applyFill="1" applyBorder="1"/>
    <xf numFmtId="0" fontId="0" fillId="7" borderId="8" xfId="0" applyFill="1" applyBorder="1"/>
    <xf numFmtId="0" fontId="0" fillId="7" borderId="25" xfId="0" applyFill="1" applyBorder="1"/>
    <xf numFmtId="0" fontId="0" fillId="7" borderId="17" xfId="0" applyFill="1" applyBorder="1"/>
    <xf numFmtId="0" fontId="5" fillId="10" borderId="23" xfId="0" applyFont="1" applyFill="1" applyBorder="1" applyAlignment="1">
      <alignment horizontal="right" wrapText="1"/>
    </xf>
    <xf numFmtId="0" fontId="5" fillId="6" borderId="6" xfId="0" applyFont="1" applyFill="1" applyBorder="1" applyAlignment="1">
      <alignment horizontal="right" wrapText="1"/>
    </xf>
    <xf numFmtId="0" fontId="1" fillId="10" borderId="24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/>
    </xf>
    <xf numFmtId="0" fontId="1" fillId="4" borderId="33" xfId="0" applyFont="1" applyFill="1" applyBorder="1"/>
    <xf numFmtId="0" fontId="1" fillId="4" borderId="33" xfId="1" applyNumberFormat="1" applyFont="1" applyFill="1" applyBorder="1" applyAlignment="1">
      <alignment wrapText="1"/>
    </xf>
    <xf numFmtId="0" fontId="4" fillId="4" borderId="33" xfId="0" applyFont="1" applyFill="1" applyBorder="1" applyAlignment="1">
      <alignment wrapText="1"/>
    </xf>
    <xf numFmtId="0" fontId="0" fillId="5" borderId="21" xfId="0" applyFill="1" applyBorder="1"/>
    <xf numFmtId="0" fontId="0" fillId="5" borderId="22" xfId="0" applyFill="1" applyBorder="1"/>
    <xf numFmtId="0" fontId="0" fillId="5" borderId="24" xfId="0" applyFill="1" applyBorder="1"/>
    <xf numFmtId="0" fontId="1" fillId="4" borderId="35" xfId="0" applyFont="1" applyFill="1" applyBorder="1" applyAlignment="1">
      <alignment wrapText="1"/>
    </xf>
    <xf numFmtId="0" fontId="1" fillId="4" borderId="36" xfId="0" applyFont="1" applyFill="1" applyBorder="1" applyAlignment="1">
      <alignment wrapText="1"/>
    </xf>
    <xf numFmtId="0" fontId="1" fillId="4" borderId="37" xfId="0" applyFont="1" applyFill="1" applyBorder="1" applyAlignment="1">
      <alignment wrapText="1"/>
    </xf>
    <xf numFmtId="0" fontId="1" fillId="4" borderId="31" xfId="0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4" borderId="36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wrapText="1"/>
    </xf>
    <xf numFmtId="0" fontId="1" fillId="4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 wrapText="1"/>
    </xf>
    <xf numFmtId="0" fontId="1" fillId="4" borderId="31" xfId="0" applyFont="1" applyFill="1" applyBorder="1" applyAlignment="1">
      <alignment horizontal="center" wrapText="1"/>
    </xf>
    <xf numFmtId="0" fontId="1" fillId="4" borderId="44" xfId="0" applyFont="1" applyFill="1" applyBorder="1" applyAlignment="1">
      <alignment wrapText="1"/>
    </xf>
    <xf numFmtId="0" fontId="1" fillId="4" borderId="45" xfId="0" applyFont="1" applyFill="1" applyBorder="1" applyAlignment="1">
      <alignment horizontal="center" wrapText="1"/>
    </xf>
    <xf numFmtId="0" fontId="1" fillId="4" borderId="46" xfId="0" applyFont="1" applyFill="1" applyBorder="1" applyAlignment="1">
      <alignment horizontal="center" wrapText="1"/>
    </xf>
    <xf numFmtId="0" fontId="1" fillId="4" borderId="47" xfId="0" applyFont="1" applyFill="1" applyBorder="1" applyAlignment="1">
      <alignment wrapText="1"/>
    </xf>
    <xf numFmtId="0" fontId="1" fillId="4" borderId="36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/>
    </xf>
    <xf numFmtId="0" fontId="1" fillId="4" borderId="33" xfId="1" applyNumberFormat="1" applyFont="1" applyFill="1" applyBorder="1" applyAlignment="1">
      <alignment horizontal="center" wrapText="1"/>
    </xf>
    <xf numFmtId="0" fontId="1" fillId="4" borderId="0" xfId="0" applyFont="1" applyFill="1"/>
    <xf numFmtId="0" fontId="0" fillId="0" borderId="25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9" borderId="23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8" borderId="23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top" textRotation="90" wrapText="1"/>
    </xf>
    <xf numFmtId="0" fontId="5" fillId="3" borderId="26" xfId="0" applyFont="1" applyFill="1" applyBorder="1" applyAlignment="1">
      <alignment horizontal="center" vertical="top" textRotation="90" wrapText="1"/>
    </xf>
    <xf numFmtId="0" fontId="5" fillId="3" borderId="27" xfId="0" applyFont="1" applyFill="1" applyBorder="1" applyAlignment="1">
      <alignment horizontal="center" vertical="top" textRotation="90" wrapText="1"/>
    </xf>
    <xf numFmtId="0" fontId="5" fillId="3" borderId="24" xfId="0" applyFont="1" applyFill="1" applyBorder="1" applyAlignment="1">
      <alignment horizontal="center" vertical="top" textRotation="90" wrapText="1"/>
    </xf>
    <xf numFmtId="0" fontId="5" fillId="3" borderId="25" xfId="0" applyFont="1" applyFill="1" applyBorder="1" applyAlignment="1">
      <alignment horizontal="center" vertical="top" textRotation="90" wrapText="1"/>
    </xf>
    <xf numFmtId="0" fontId="0" fillId="2" borderId="1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 textRotation="90" wrapText="1"/>
    </xf>
    <xf numFmtId="0" fontId="5" fillId="3" borderId="1" xfId="0" applyFont="1" applyFill="1" applyBorder="1" applyAlignment="1">
      <alignment horizontal="center" vertical="top" textRotation="90" wrapText="1"/>
    </xf>
    <xf numFmtId="0" fontId="5" fillId="3" borderId="10" xfId="0" applyFont="1" applyFill="1" applyBorder="1" applyAlignment="1">
      <alignment horizontal="center" vertical="top" textRotation="90" wrapText="1"/>
    </xf>
    <xf numFmtId="0" fontId="0" fillId="8" borderId="23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3" borderId="38" xfId="0" applyFont="1" applyFill="1" applyBorder="1" applyAlignment="1">
      <alignment horizontal="center" vertical="top" textRotation="90" wrapText="1"/>
    </xf>
    <xf numFmtId="0" fontId="5" fillId="3" borderId="39" xfId="0" applyFont="1" applyFill="1" applyBorder="1" applyAlignment="1">
      <alignment horizontal="center" vertical="top" textRotation="90" wrapText="1"/>
    </xf>
    <xf numFmtId="0" fontId="0" fillId="0" borderId="39" xfId="0" applyBorder="1"/>
    <xf numFmtId="0" fontId="5" fillId="3" borderId="40" xfId="0" applyFont="1" applyFill="1" applyBorder="1" applyAlignment="1">
      <alignment horizontal="center" vertical="top" textRotation="90" wrapText="1"/>
    </xf>
    <xf numFmtId="0" fontId="5" fillId="3" borderId="31" xfId="0" applyFont="1" applyFill="1" applyBorder="1" applyAlignment="1">
      <alignment horizontal="center" vertical="top" textRotation="90" wrapText="1"/>
    </xf>
    <xf numFmtId="0" fontId="0" fillId="0" borderId="31" xfId="0" applyBorder="1"/>
    <xf numFmtId="0" fontId="5" fillId="3" borderId="41" xfId="0" applyFont="1" applyFill="1" applyBorder="1" applyAlignment="1">
      <alignment horizontal="center" vertical="top" textRotation="90" wrapText="1"/>
    </xf>
    <xf numFmtId="0" fontId="5" fillId="3" borderId="42" xfId="0" applyFont="1" applyFill="1" applyBorder="1" applyAlignment="1">
      <alignment horizontal="center" vertical="top" textRotation="90" wrapText="1"/>
    </xf>
    <xf numFmtId="0" fontId="0" fillId="0" borderId="42" xfId="0" applyBorder="1"/>
    <xf numFmtId="0" fontId="5" fillId="3" borderId="5" xfId="0" applyFont="1" applyFill="1" applyBorder="1" applyAlignment="1">
      <alignment horizontal="center" vertical="top" textRotation="90" wrapText="1"/>
    </xf>
    <xf numFmtId="0" fontId="5" fillId="3" borderId="0" xfId="0" applyFont="1" applyFill="1" applyAlignment="1">
      <alignment horizontal="center" vertical="top" textRotation="90" wrapText="1"/>
    </xf>
    <xf numFmtId="0" fontId="0" fillId="0" borderId="0" xfId="0"/>
    <xf numFmtId="0" fontId="5" fillId="3" borderId="3" xfId="0" applyFont="1" applyFill="1" applyBorder="1" applyAlignment="1">
      <alignment horizontal="center" vertical="top" textRotation="90" wrapText="1"/>
    </xf>
    <xf numFmtId="0" fontId="5" fillId="3" borderId="7" xfId="0" applyFont="1" applyFill="1" applyBorder="1" applyAlignment="1">
      <alignment horizontal="center" vertical="top" textRotation="90" wrapText="1"/>
    </xf>
    <xf numFmtId="0" fontId="5" fillId="3" borderId="9" xfId="0" applyFont="1" applyFill="1" applyBorder="1" applyAlignment="1">
      <alignment horizontal="center" vertical="top" textRotation="90" wrapText="1"/>
    </xf>
    <xf numFmtId="0" fontId="0" fillId="0" borderId="39" xfId="0" applyBorder="1" applyAlignment="1">
      <alignment vertical="top" textRotation="90" wrapText="1"/>
    </xf>
    <xf numFmtId="0" fontId="0" fillId="0" borderId="0" xfId="0" applyAlignment="1">
      <alignment vertical="top" textRotation="90" wrapText="1"/>
    </xf>
    <xf numFmtId="0" fontId="0" fillId="0" borderId="31" xfId="0" applyBorder="1" applyAlignment="1">
      <alignment vertical="top" textRotation="90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FFCC"/>
      <color rgb="FFFFCCFF"/>
      <color rgb="FFCCFFFF"/>
      <color rgb="FF99FF99"/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17BE-A18B-4A23-92DB-EA9AD2649538}">
  <dimension ref="B1:C51"/>
  <sheetViews>
    <sheetView topLeftCell="A45" zoomScale="90" zoomScaleNormal="90" workbookViewId="0">
      <selection activeCell="B10" sqref="B10:C10"/>
    </sheetView>
  </sheetViews>
  <sheetFormatPr defaultRowHeight="14.5" x14ac:dyDescent="0.35"/>
  <cols>
    <col min="1" max="1" width="3.453125" customWidth="1"/>
    <col min="2" max="2" width="15.54296875" style="2" customWidth="1"/>
    <col min="3" max="3" width="135.1796875" style="2" customWidth="1"/>
  </cols>
  <sheetData>
    <row r="1" spans="2:3" ht="15" thickBot="1" x14ac:dyDescent="0.4"/>
    <row r="2" spans="2:3" x14ac:dyDescent="0.35">
      <c r="B2" s="149" t="s">
        <v>0</v>
      </c>
      <c r="C2" s="150"/>
    </row>
    <row r="3" spans="2:3" x14ac:dyDescent="0.35">
      <c r="B3" s="153" t="s">
        <v>1</v>
      </c>
      <c r="C3" s="154"/>
    </row>
    <row r="4" spans="2:3" x14ac:dyDescent="0.35">
      <c r="B4" s="153" t="s">
        <v>2</v>
      </c>
      <c r="C4" s="154"/>
    </row>
    <row r="5" spans="2:3" x14ac:dyDescent="0.35">
      <c r="B5" s="151" t="s">
        <v>3</v>
      </c>
      <c r="C5" s="152"/>
    </row>
    <row r="6" spans="2:3" x14ac:dyDescent="0.35">
      <c r="B6" s="153" t="s">
        <v>4</v>
      </c>
      <c r="C6" s="154"/>
    </row>
    <row r="7" spans="2:3" x14ac:dyDescent="0.35">
      <c r="B7" s="153" t="s">
        <v>5</v>
      </c>
      <c r="C7" s="154"/>
    </row>
    <row r="8" spans="2:3" x14ac:dyDescent="0.35">
      <c r="B8" s="153" t="s">
        <v>6</v>
      </c>
      <c r="C8" s="154"/>
    </row>
    <row r="9" spans="2:3" x14ac:dyDescent="0.35">
      <c r="B9" s="151" t="s">
        <v>7</v>
      </c>
      <c r="C9" s="152"/>
    </row>
    <row r="10" spans="2:3" ht="15" thickBot="1" x14ac:dyDescent="0.4">
      <c r="B10" s="147" t="s">
        <v>8</v>
      </c>
      <c r="C10" s="148"/>
    </row>
    <row r="11" spans="2:3" ht="15" thickBot="1" x14ac:dyDescent="0.4">
      <c r="B11" s="82"/>
      <c r="C11" s="79"/>
    </row>
    <row r="12" spans="2:3" x14ac:dyDescent="0.35">
      <c r="B12" s="94" t="s">
        <v>9</v>
      </c>
      <c r="C12" s="95" t="s">
        <v>10</v>
      </c>
    </row>
    <row r="13" spans="2:3" s="8" customFormat="1" x14ac:dyDescent="0.35">
      <c r="B13" s="83">
        <v>1</v>
      </c>
      <c r="C13" s="77" t="s">
        <v>11</v>
      </c>
    </row>
    <row r="14" spans="2:3" s="8" customFormat="1" x14ac:dyDescent="0.35">
      <c r="B14" s="83" t="s">
        <v>12</v>
      </c>
      <c r="C14" s="77" t="s">
        <v>13</v>
      </c>
    </row>
    <row r="15" spans="2:3" s="8" customFormat="1" x14ac:dyDescent="0.35">
      <c r="B15" s="83" t="s">
        <v>14</v>
      </c>
      <c r="C15" s="77" t="s">
        <v>15</v>
      </c>
    </row>
    <row r="16" spans="2:3" s="8" customFormat="1" ht="29" x14ac:dyDescent="0.35">
      <c r="B16" s="83" t="s">
        <v>16</v>
      </c>
      <c r="C16" s="77" t="s">
        <v>17</v>
      </c>
    </row>
    <row r="17" spans="2:3" s="8" customFormat="1" x14ac:dyDescent="0.35">
      <c r="B17" s="83" t="s">
        <v>18</v>
      </c>
      <c r="C17" s="77" t="s">
        <v>19</v>
      </c>
    </row>
    <row r="18" spans="2:3" s="8" customFormat="1" ht="36.65" customHeight="1" x14ac:dyDescent="0.35">
      <c r="B18" s="83">
        <v>2</v>
      </c>
      <c r="C18" s="77" t="s">
        <v>20</v>
      </c>
    </row>
    <row r="19" spans="2:3" x14ac:dyDescent="0.35">
      <c r="B19" s="83">
        <v>3</v>
      </c>
      <c r="C19" s="78" t="s">
        <v>21</v>
      </c>
    </row>
    <row r="20" spans="2:3" ht="29" x14ac:dyDescent="0.35">
      <c r="B20" s="83">
        <v>4</v>
      </c>
      <c r="C20" s="78" t="s">
        <v>22</v>
      </c>
    </row>
    <row r="21" spans="2:3" ht="22.5" customHeight="1" x14ac:dyDescent="0.35">
      <c r="B21" s="83">
        <v>5</v>
      </c>
      <c r="C21" s="78" t="s">
        <v>23</v>
      </c>
    </row>
    <row r="22" spans="2:3" x14ac:dyDescent="0.35">
      <c r="B22" s="83">
        <v>6</v>
      </c>
      <c r="C22" s="78" t="s">
        <v>24</v>
      </c>
    </row>
    <row r="23" spans="2:3" x14ac:dyDescent="0.35">
      <c r="B23" s="83">
        <v>7</v>
      </c>
      <c r="C23" s="78" t="s">
        <v>25</v>
      </c>
    </row>
    <row r="24" spans="2:3" ht="29" x14ac:dyDescent="0.35">
      <c r="B24" s="83">
        <v>8</v>
      </c>
      <c r="C24" s="78" t="s">
        <v>26</v>
      </c>
    </row>
    <row r="25" spans="2:3" ht="29" x14ac:dyDescent="0.35">
      <c r="B25" s="83">
        <v>9</v>
      </c>
      <c r="C25" s="78" t="s">
        <v>27</v>
      </c>
    </row>
    <row r="26" spans="2:3" ht="29" x14ac:dyDescent="0.35">
      <c r="B26" s="83">
        <v>10</v>
      </c>
      <c r="C26" s="78" t="s">
        <v>28</v>
      </c>
    </row>
    <row r="27" spans="2:3" x14ac:dyDescent="0.35">
      <c r="B27" s="83">
        <v>11</v>
      </c>
      <c r="C27" s="78" t="s">
        <v>29</v>
      </c>
    </row>
    <row r="28" spans="2:3" ht="29" x14ac:dyDescent="0.35">
      <c r="B28" s="83">
        <v>12</v>
      </c>
      <c r="C28" s="78" t="s">
        <v>30</v>
      </c>
    </row>
    <row r="29" spans="2:3" x14ac:dyDescent="0.35">
      <c r="B29" s="83">
        <v>13</v>
      </c>
      <c r="C29" s="78" t="s">
        <v>31</v>
      </c>
    </row>
    <row r="30" spans="2:3" x14ac:dyDescent="0.35">
      <c r="B30" s="83">
        <v>14</v>
      </c>
      <c r="C30" s="78" t="s">
        <v>32</v>
      </c>
    </row>
    <row r="31" spans="2:3" x14ac:dyDescent="0.35">
      <c r="B31" s="83" t="s">
        <v>33</v>
      </c>
      <c r="C31" s="78" t="s">
        <v>34</v>
      </c>
    </row>
    <row r="32" spans="2:3" x14ac:dyDescent="0.35">
      <c r="B32" s="83" t="s">
        <v>35</v>
      </c>
      <c r="C32" s="78" t="s">
        <v>36</v>
      </c>
    </row>
    <row r="33" spans="2:3" x14ac:dyDescent="0.35">
      <c r="B33" s="83" t="s">
        <v>37</v>
      </c>
      <c r="C33" s="78" t="s">
        <v>38</v>
      </c>
    </row>
    <row r="34" spans="2:3" ht="15" thickBot="1" x14ac:dyDescent="0.4">
      <c r="B34" s="82"/>
      <c r="C34" s="79"/>
    </row>
    <row r="35" spans="2:3" x14ac:dyDescent="0.35">
      <c r="B35" s="90" t="s">
        <v>39</v>
      </c>
      <c r="C35" s="91" t="s">
        <v>40</v>
      </c>
    </row>
    <row r="36" spans="2:3" x14ac:dyDescent="0.35">
      <c r="B36" s="84"/>
      <c r="C36" s="80" t="s">
        <v>41</v>
      </c>
    </row>
    <row r="37" spans="2:3" x14ac:dyDescent="0.35">
      <c r="B37" s="85"/>
      <c r="C37" s="80" t="s">
        <v>42</v>
      </c>
    </row>
    <row r="38" spans="2:3" x14ac:dyDescent="0.35">
      <c r="B38" s="86"/>
      <c r="C38" s="80" t="s">
        <v>43</v>
      </c>
    </row>
    <row r="39" spans="2:3" x14ac:dyDescent="0.35">
      <c r="B39" s="87"/>
      <c r="C39" s="80" t="s">
        <v>44</v>
      </c>
    </row>
    <row r="40" spans="2:3" x14ac:dyDescent="0.35">
      <c r="B40" s="88"/>
      <c r="C40" s="80" t="s">
        <v>45</v>
      </c>
    </row>
    <row r="41" spans="2:3" ht="15" thickBot="1" x14ac:dyDescent="0.4">
      <c r="B41" s="89"/>
      <c r="C41" s="81" t="s">
        <v>46</v>
      </c>
    </row>
    <row r="42" spans="2:3" ht="15" thickBot="1" x14ac:dyDescent="0.4">
      <c r="B42" s="82"/>
      <c r="C42" s="79"/>
    </row>
    <row r="43" spans="2:3" x14ac:dyDescent="0.35">
      <c r="B43" s="90" t="s">
        <v>47</v>
      </c>
      <c r="C43" s="91" t="s">
        <v>48</v>
      </c>
    </row>
    <row r="44" spans="2:3" ht="43.5" x14ac:dyDescent="0.35">
      <c r="B44" s="82" t="s">
        <v>49</v>
      </c>
      <c r="C44" s="79" t="s">
        <v>50</v>
      </c>
    </row>
    <row r="45" spans="2:3" ht="87" x14ac:dyDescent="0.35">
      <c r="B45" s="82" t="s">
        <v>51</v>
      </c>
      <c r="C45" s="79" t="s">
        <v>52</v>
      </c>
    </row>
    <row r="46" spans="2:3" ht="43.5" x14ac:dyDescent="0.35">
      <c r="B46" s="82" t="s">
        <v>53</v>
      </c>
      <c r="C46" s="79" t="s">
        <v>54</v>
      </c>
    </row>
    <row r="47" spans="2:3" ht="58" x14ac:dyDescent="0.35">
      <c r="B47" s="82" t="s">
        <v>55</v>
      </c>
      <c r="C47" s="79" t="s">
        <v>56</v>
      </c>
    </row>
    <row r="48" spans="2:3" ht="43.5" x14ac:dyDescent="0.35">
      <c r="B48" s="82" t="s">
        <v>57</v>
      </c>
      <c r="C48" s="79" t="s">
        <v>58</v>
      </c>
    </row>
    <row r="49" spans="2:3" ht="43.5" x14ac:dyDescent="0.35">
      <c r="B49" s="82" t="s">
        <v>59</v>
      </c>
      <c r="C49" s="79" t="s">
        <v>60</v>
      </c>
    </row>
    <row r="50" spans="2:3" ht="293.14999999999998" customHeight="1" x14ac:dyDescent="0.35">
      <c r="B50" s="82" t="s">
        <v>61</v>
      </c>
      <c r="C50" s="79" t="e" vm="1">
        <v>#VALUE!</v>
      </c>
    </row>
    <row r="51" spans="2:3" ht="196" customHeight="1" thickBot="1" x14ac:dyDescent="0.4">
      <c r="B51" s="92" t="s">
        <v>62</v>
      </c>
      <c r="C51" s="93" t="e" vm="2">
        <v>#VALUE!</v>
      </c>
    </row>
  </sheetData>
  <mergeCells count="9">
    <mergeCell ref="B10:C10"/>
    <mergeCell ref="B2:C2"/>
    <mergeCell ref="B5:C5"/>
    <mergeCell ref="B9:C9"/>
    <mergeCell ref="B3:C3"/>
    <mergeCell ref="B4:C4"/>
    <mergeCell ref="B6:C6"/>
    <mergeCell ref="B7:C7"/>
    <mergeCell ref="B8:C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A3F14-FADF-4966-9C70-1EF9F611DC3F}">
  <dimension ref="A1:X37"/>
  <sheetViews>
    <sheetView zoomScale="80" zoomScaleNormal="80" workbookViewId="0">
      <selection activeCell="W1" sqref="W1"/>
    </sheetView>
  </sheetViews>
  <sheetFormatPr defaultRowHeight="14.5" x14ac:dyDescent="0.35"/>
  <cols>
    <col min="2" max="2" width="9" customWidth="1"/>
    <col min="3" max="3" width="23.26953125" customWidth="1"/>
    <col min="4" max="4" width="11.54296875" customWidth="1"/>
    <col min="5" max="5" width="13.7265625" customWidth="1"/>
    <col min="6" max="6" width="10.81640625" customWidth="1"/>
    <col min="7" max="7" width="20.1796875" customWidth="1"/>
    <col min="8" max="8" width="11.26953125" customWidth="1"/>
    <col min="9" max="10" width="16.54296875" customWidth="1"/>
    <col min="11" max="11" width="12" customWidth="1"/>
    <col min="12" max="12" width="12.1796875" customWidth="1"/>
    <col min="13" max="13" width="9.1796875" customWidth="1"/>
    <col min="14" max="14" width="13.81640625" customWidth="1"/>
    <col min="15" max="15" width="9.7265625" customWidth="1"/>
    <col min="16" max="16" width="19.81640625" customWidth="1"/>
    <col min="17" max="17" width="36" customWidth="1"/>
    <col min="18" max="18" width="51.1796875" customWidth="1"/>
    <col min="19" max="19" width="35.81640625" customWidth="1"/>
    <col min="23" max="23" width="32" style="8" customWidth="1"/>
    <col min="24" max="24" width="77" customWidth="1"/>
  </cols>
  <sheetData>
    <row r="1" spans="1:24" s="1" customFormat="1" ht="43.5" customHeight="1" thickBot="1" x14ac:dyDescent="0.4">
      <c r="A1" s="158" t="s">
        <v>63</v>
      </c>
      <c r="B1" s="11" t="s">
        <v>64</v>
      </c>
      <c r="C1" s="11" t="s">
        <v>65</v>
      </c>
      <c r="D1" s="11" t="s">
        <v>66</v>
      </c>
      <c r="E1" s="11" t="s">
        <v>67</v>
      </c>
      <c r="F1" s="11" t="s">
        <v>68</v>
      </c>
      <c r="G1" s="11" t="s">
        <v>69</v>
      </c>
      <c r="H1" s="11" t="s">
        <v>70</v>
      </c>
      <c r="I1" s="11" t="s">
        <v>71</v>
      </c>
      <c r="J1" s="11" t="s">
        <v>72</v>
      </c>
      <c r="K1" s="11" t="s">
        <v>73</v>
      </c>
      <c r="L1" s="11" t="s">
        <v>74</v>
      </c>
      <c r="M1" s="11" t="s">
        <v>75</v>
      </c>
      <c r="N1" s="11" t="s">
        <v>76</v>
      </c>
      <c r="O1" s="165" t="s">
        <v>77</v>
      </c>
      <c r="P1" s="11" t="s">
        <v>65</v>
      </c>
      <c r="Q1" s="11" t="s">
        <v>78</v>
      </c>
      <c r="R1" s="11" t="s">
        <v>79</v>
      </c>
      <c r="S1" s="12" t="s">
        <v>80</v>
      </c>
      <c r="V1" s="158" t="s">
        <v>81</v>
      </c>
      <c r="W1" s="72" t="s">
        <v>82</v>
      </c>
      <c r="X1" s="73" t="s">
        <v>83</v>
      </c>
    </row>
    <row r="2" spans="1:24" x14ac:dyDescent="0.35">
      <c r="A2" s="161"/>
      <c r="B2" s="64">
        <v>1</v>
      </c>
      <c r="C2" s="10" t="str">
        <f>'0 Composite Gap Score'!AE3</f>
        <v>CUTTACK</v>
      </c>
      <c r="D2" s="10">
        <f>VLOOKUP(C2,'0 Composite Gap Score'!B:C,2,0)</f>
        <v>3.75</v>
      </c>
      <c r="E2" s="10">
        <f>VLOOKUP(C2,'0 Composite Gap Score'!B:H,3,0)</f>
        <v>5</v>
      </c>
      <c r="F2" s="10">
        <f>VLOOKUP(C2,'0 Composite Gap Score'!B:H,4,0)</f>
        <v>4.75</v>
      </c>
      <c r="G2" s="10">
        <f>VLOOKUP(C2,'0 Composite Gap Score'!B:H,5,0)</f>
        <v>4.25</v>
      </c>
      <c r="H2" s="10">
        <f>VLOOKUP(C2,'0 Composite Gap Score'!B:H,6,0)</f>
        <v>4.5</v>
      </c>
      <c r="I2" s="10">
        <f>VLOOKUP(C2,'0 Composite Gap Score'!B:H,7,0)</f>
        <v>5</v>
      </c>
      <c r="J2" s="10">
        <f>SUM(D2:I2)</f>
        <v>27.25</v>
      </c>
      <c r="K2" s="10" t="str">
        <f>VLOOKUP(C2,'0 Composite Gap Score'!U:Y,2,0)</f>
        <v>No</v>
      </c>
      <c r="L2" s="10" t="str">
        <f>VLOOKUP(C2,'0 Composite Gap Score'!U:Y,3,0)</f>
        <v>Yes</v>
      </c>
      <c r="M2" s="10" t="str">
        <f>VLOOKUP(C2,'0 Composite Gap Score'!U:Y,4,0)</f>
        <v>Yes</v>
      </c>
      <c r="N2" s="10" t="str">
        <f>VLOOKUP(C2,'0 Composite Gap Score'!U:Y,5,0)</f>
        <v>Yes</v>
      </c>
      <c r="O2" s="166"/>
      <c r="P2" s="10" t="str">
        <f>C2</f>
        <v>CUTTACK</v>
      </c>
      <c r="Q2" s="70" t="s">
        <v>84</v>
      </c>
      <c r="R2" s="70" t="s">
        <v>85</v>
      </c>
      <c r="S2" s="71" t="s">
        <v>86</v>
      </c>
      <c r="V2" s="159"/>
      <c r="W2" s="168" t="s">
        <v>87</v>
      </c>
      <c r="X2" s="74" t="s">
        <v>88</v>
      </c>
    </row>
    <row r="3" spans="1:24" x14ac:dyDescent="0.35">
      <c r="A3" s="161"/>
      <c r="B3" s="64">
        <f>B2+1</f>
        <v>2</v>
      </c>
      <c r="C3" s="10" t="str">
        <f>'0 Composite Gap Score'!AE4</f>
        <v>BALANGIR</v>
      </c>
      <c r="D3" s="10">
        <f>VLOOKUP(C3,'0 Composite Gap Score'!B:C,2,0)</f>
        <v>3.75</v>
      </c>
      <c r="E3" s="10">
        <f>VLOOKUP(C3,'0 Composite Gap Score'!B:H,3,0)</f>
        <v>4.5</v>
      </c>
      <c r="F3" s="10">
        <f>VLOOKUP(C3,'0 Composite Gap Score'!B:H,4,0)</f>
        <v>4.75</v>
      </c>
      <c r="G3" s="10">
        <f>VLOOKUP(C3,'0 Composite Gap Score'!B:H,5,0)</f>
        <v>5</v>
      </c>
      <c r="H3" s="10">
        <f>VLOOKUP(C3,'0 Composite Gap Score'!B:H,6,0)</f>
        <v>5</v>
      </c>
      <c r="I3" s="10">
        <f>VLOOKUP(C3,'0 Composite Gap Score'!B:H,7,0)</f>
        <v>3</v>
      </c>
      <c r="J3" s="10">
        <f t="shared" ref="J3:J32" si="0">SUM(D3:I3)</f>
        <v>26</v>
      </c>
      <c r="K3" s="10" t="str">
        <f>VLOOKUP(C3,'0 Composite Gap Score'!U:Y,2,0)</f>
        <v>No</v>
      </c>
      <c r="L3" s="10" t="str">
        <f>VLOOKUP(C3,'0 Composite Gap Score'!U:Y,3,0)</f>
        <v>No</v>
      </c>
      <c r="M3" s="10" t="str">
        <f>VLOOKUP(C3,'0 Composite Gap Score'!U:Y,4,0)</f>
        <v>No</v>
      </c>
      <c r="N3" s="10" t="str">
        <f>VLOOKUP(C3,'0 Composite Gap Score'!U:Y,5,0)</f>
        <v>No</v>
      </c>
      <c r="O3" s="166"/>
      <c r="P3" s="10" t="str">
        <f t="shared" ref="P3:P32" si="1">C3</f>
        <v>BALANGIR</v>
      </c>
      <c r="Q3" s="70" t="s">
        <v>84</v>
      </c>
      <c r="R3" s="70" t="s">
        <v>85</v>
      </c>
      <c r="S3" s="71" t="s">
        <v>86</v>
      </c>
      <c r="V3" s="159"/>
      <c r="W3" s="169"/>
      <c r="X3" s="75" t="s">
        <v>74</v>
      </c>
    </row>
    <row r="4" spans="1:24" x14ac:dyDescent="0.35">
      <c r="A4" s="161"/>
      <c r="B4" s="64">
        <f t="shared" ref="B4:B32" si="2">B3+1</f>
        <v>3</v>
      </c>
      <c r="C4" s="10" t="str">
        <f>'0 Composite Gap Score'!AE5</f>
        <v>GANJAM</v>
      </c>
      <c r="D4" s="10">
        <f>VLOOKUP(C4,'0 Composite Gap Score'!B:C,2,0)</f>
        <v>4.5</v>
      </c>
      <c r="E4" s="10">
        <f>VLOOKUP(C4,'0 Composite Gap Score'!B:H,3,0)</f>
        <v>4</v>
      </c>
      <c r="F4" s="10">
        <f>VLOOKUP(C4,'0 Composite Gap Score'!B:H,4,0)</f>
        <v>4.25</v>
      </c>
      <c r="G4" s="10">
        <f>VLOOKUP(C4,'0 Composite Gap Score'!B:H,5,0)</f>
        <v>4.25</v>
      </c>
      <c r="H4" s="10">
        <f>VLOOKUP(C4,'0 Composite Gap Score'!B:H,6,0)</f>
        <v>4.25</v>
      </c>
      <c r="I4" s="10">
        <f>VLOOKUP(C4,'0 Composite Gap Score'!B:H,7,0)</f>
        <v>3.75</v>
      </c>
      <c r="J4" s="10">
        <f t="shared" si="0"/>
        <v>25</v>
      </c>
      <c r="K4" s="10" t="str">
        <f>VLOOKUP(C4,'0 Composite Gap Score'!U:Y,2,0)</f>
        <v>No</v>
      </c>
      <c r="L4" s="10" t="str">
        <f>VLOOKUP(C4,'0 Composite Gap Score'!U:Y,3,0)</f>
        <v>Yes</v>
      </c>
      <c r="M4" s="10" t="str">
        <f>VLOOKUP(C4,'0 Composite Gap Score'!U:Y,4,0)</f>
        <v>Yes</v>
      </c>
      <c r="N4" s="10" t="str">
        <f>VLOOKUP(C4,'0 Composite Gap Score'!U:Y,5,0)</f>
        <v>Yes</v>
      </c>
      <c r="O4" s="166"/>
      <c r="P4" s="10" t="str">
        <f t="shared" si="1"/>
        <v>GANJAM</v>
      </c>
      <c r="Q4" s="70" t="s">
        <v>84</v>
      </c>
      <c r="R4" s="70" t="s">
        <v>85</v>
      </c>
      <c r="S4" s="71" t="s">
        <v>89</v>
      </c>
      <c r="V4" s="159"/>
      <c r="W4" s="169"/>
      <c r="X4" s="75" t="s">
        <v>90</v>
      </c>
    </row>
    <row r="5" spans="1:24" x14ac:dyDescent="0.35">
      <c r="A5" s="161"/>
      <c r="B5" s="64">
        <f t="shared" si="2"/>
        <v>4</v>
      </c>
      <c r="C5" s="10" t="str">
        <f>'0 Composite Gap Score'!AE6</f>
        <v>SAMBALPUR</v>
      </c>
      <c r="D5" s="10">
        <f>VLOOKUP(C5,'0 Composite Gap Score'!B:C,2,0)</f>
        <v>4.5</v>
      </c>
      <c r="E5" s="10">
        <f>VLOOKUP(C5,'0 Composite Gap Score'!B:H,3,0)</f>
        <v>4</v>
      </c>
      <c r="F5" s="10">
        <f>VLOOKUP(C5,'0 Composite Gap Score'!B:H,4,0)</f>
        <v>3.5</v>
      </c>
      <c r="G5" s="10">
        <f>VLOOKUP(C5,'0 Composite Gap Score'!B:H,5,0)</f>
        <v>5</v>
      </c>
      <c r="H5" s="10">
        <f>VLOOKUP(C5,'0 Composite Gap Score'!B:H,6,0)</f>
        <v>4.5</v>
      </c>
      <c r="I5" s="10">
        <f>VLOOKUP(C5,'0 Composite Gap Score'!B:H,7,0)</f>
        <v>2.75</v>
      </c>
      <c r="J5" s="10">
        <f t="shared" si="0"/>
        <v>24.25</v>
      </c>
      <c r="K5" s="10" t="str">
        <f>VLOOKUP(C5,'0 Composite Gap Score'!U:Y,2,0)</f>
        <v>Yes</v>
      </c>
      <c r="L5" s="10" t="str">
        <f>VLOOKUP(C5,'0 Composite Gap Score'!U:Y,3,0)</f>
        <v>Yes</v>
      </c>
      <c r="M5" s="10" t="str">
        <f>VLOOKUP(C5,'0 Composite Gap Score'!U:Y,4,0)</f>
        <v>Yes</v>
      </c>
      <c r="N5" s="10" t="str">
        <f>VLOOKUP(C5,'0 Composite Gap Score'!U:Y,5,0)</f>
        <v>Yes</v>
      </c>
      <c r="O5" s="166"/>
      <c r="P5" s="10" t="str">
        <f t="shared" si="1"/>
        <v>SAMBALPUR</v>
      </c>
      <c r="Q5" s="70" t="s">
        <v>87</v>
      </c>
      <c r="R5" s="70" t="s">
        <v>91</v>
      </c>
      <c r="S5" s="71" t="s">
        <v>92</v>
      </c>
      <c r="V5" s="159"/>
      <c r="W5" s="169"/>
      <c r="X5" s="75" t="s">
        <v>93</v>
      </c>
    </row>
    <row r="6" spans="1:24" x14ac:dyDescent="0.35">
      <c r="A6" s="161"/>
      <c r="B6" s="64">
        <f t="shared" si="2"/>
        <v>5</v>
      </c>
      <c r="C6" s="10" t="str">
        <f>'0 Composite Gap Score'!AE7</f>
        <v>SUNDARGARH</v>
      </c>
      <c r="D6" s="10">
        <f>VLOOKUP(C6,'0 Composite Gap Score'!B:C,2,0)</f>
        <v>5</v>
      </c>
      <c r="E6" s="10">
        <f>VLOOKUP(C6,'0 Composite Gap Score'!B:H,3,0)</f>
        <v>4.5</v>
      </c>
      <c r="F6" s="10">
        <f>VLOOKUP(C6,'0 Composite Gap Score'!B:H,4,0)</f>
        <v>4.75</v>
      </c>
      <c r="G6" s="10">
        <f>VLOOKUP(C6,'0 Composite Gap Score'!B:H,5,0)</f>
        <v>3.5</v>
      </c>
      <c r="H6" s="10">
        <f>VLOOKUP(C6,'0 Composite Gap Score'!B:H,6,0)</f>
        <v>4.25</v>
      </c>
      <c r="I6" s="10">
        <f>VLOOKUP(C6,'0 Composite Gap Score'!B:H,7,0)</f>
        <v>2</v>
      </c>
      <c r="J6" s="10">
        <f t="shared" si="0"/>
        <v>24</v>
      </c>
      <c r="K6" s="10" t="str">
        <f>VLOOKUP(C6,'0 Composite Gap Score'!U:Y,2,0)</f>
        <v>Yes</v>
      </c>
      <c r="L6" s="10" t="str">
        <f>VLOOKUP(C6,'0 Composite Gap Score'!U:Y,3,0)</f>
        <v>Yes</v>
      </c>
      <c r="M6" s="10" t="str">
        <f>VLOOKUP(C6,'0 Composite Gap Score'!U:Y,4,0)</f>
        <v>Yes</v>
      </c>
      <c r="N6" s="10" t="str">
        <f>VLOOKUP(C6,'0 Composite Gap Score'!U:Y,5,0)</f>
        <v>Yes</v>
      </c>
      <c r="O6" s="166"/>
      <c r="P6" s="10" t="str">
        <f t="shared" si="1"/>
        <v>SUNDARGARH</v>
      </c>
      <c r="Q6" s="70" t="s">
        <v>92</v>
      </c>
      <c r="R6" s="70" t="s">
        <v>94</v>
      </c>
      <c r="S6" s="71" t="s">
        <v>95</v>
      </c>
      <c r="V6" s="159"/>
      <c r="W6" s="169"/>
      <c r="X6" s="75" t="s">
        <v>96</v>
      </c>
    </row>
    <row r="7" spans="1:24" x14ac:dyDescent="0.35">
      <c r="A7" s="161"/>
      <c r="B7" s="64">
        <f t="shared" si="2"/>
        <v>6</v>
      </c>
      <c r="C7" s="10" t="str">
        <f>'0 Composite Gap Score'!AE8</f>
        <v>BHUBANESHWAR MC</v>
      </c>
      <c r="D7" s="10">
        <f>VLOOKUP(C7,'0 Composite Gap Score'!B:C,2,0)</f>
        <v>4.5</v>
      </c>
      <c r="E7" s="10">
        <f>VLOOKUP(C7,'0 Composite Gap Score'!B:H,3,0)</f>
        <v>4</v>
      </c>
      <c r="F7" s="10">
        <f>VLOOKUP(C7,'0 Composite Gap Score'!B:H,4,0)</f>
        <v>5</v>
      </c>
      <c r="G7" s="10">
        <f>VLOOKUP(C7,'0 Composite Gap Score'!B:H,5,0)</f>
        <v>5</v>
      </c>
      <c r="H7" s="10">
        <f>VLOOKUP(C7,'0 Composite Gap Score'!B:H,6,0)</f>
        <v>3.5</v>
      </c>
      <c r="I7" s="10">
        <f>VLOOKUP(C7,'0 Composite Gap Score'!B:H,7,0)</f>
        <v>1.75</v>
      </c>
      <c r="J7" s="10">
        <f t="shared" si="0"/>
        <v>23.75</v>
      </c>
      <c r="K7" s="10" t="str">
        <f>VLOOKUP(C7,'0 Composite Gap Score'!U:Y,2,0)</f>
        <v>No</v>
      </c>
      <c r="L7" s="10" t="str">
        <f>VLOOKUP(C7,'0 Composite Gap Score'!U:Y,3,0)</f>
        <v>Yes</v>
      </c>
      <c r="M7" s="10" t="str">
        <f>VLOOKUP(C7,'0 Composite Gap Score'!U:Y,4,0)</f>
        <v>Yes</v>
      </c>
      <c r="N7" s="10" t="str">
        <f>VLOOKUP(C7,'0 Composite Gap Score'!U:Y,5,0)</f>
        <v>Yes</v>
      </c>
      <c r="O7" s="166"/>
      <c r="P7" s="10" t="str">
        <f t="shared" si="1"/>
        <v>BHUBANESHWAR MC</v>
      </c>
      <c r="Q7" s="70" t="s">
        <v>86</v>
      </c>
      <c r="R7" s="70" t="s">
        <v>94</v>
      </c>
      <c r="S7" s="71" t="s">
        <v>95</v>
      </c>
      <c r="V7" s="159"/>
      <c r="W7" s="169"/>
      <c r="X7" s="75" t="s">
        <v>97</v>
      </c>
    </row>
    <row r="8" spans="1:24" x14ac:dyDescent="0.35">
      <c r="A8" s="161"/>
      <c r="B8" s="64">
        <f t="shared" si="2"/>
        <v>7</v>
      </c>
      <c r="C8" s="10" t="str">
        <f>'0 Composite Gap Score'!AE9</f>
        <v>BALESHWAR</v>
      </c>
      <c r="D8" s="10">
        <f>VLOOKUP(C8,'0 Composite Gap Score'!B:C,2,0)</f>
        <v>4.75</v>
      </c>
      <c r="E8" s="10">
        <f>VLOOKUP(C8,'0 Composite Gap Score'!B:H,3,0)</f>
        <v>5</v>
      </c>
      <c r="F8" s="10">
        <f>VLOOKUP(C8,'0 Composite Gap Score'!B:H,4,0)</f>
        <v>4.75</v>
      </c>
      <c r="G8" s="10">
        <f>VLOOKUP(C8,'0 Composite Gap Score'!B:H,5,0)</f>
        <v>2.25</v>
      </c>
      <c r="H8" s="10">
        <f>VLOOKUP(C8,'0 Composite Gap Score'!B:H,6,0)</f>
        <v>4.75</v>
      </c>
      <c r="I8" s="10">
        <f>VLOOKUP(C8,'0 Composite Gap Score'!B:H,7,0)</f>
        <v>2</v>
      </c>
      <c r="J8" s="10">
        <f t="shared" si="0"/>
        <v>23.5</v>
      </c>
      <c r="K8" s="10" t="str">
        <f>VLOOKUP(C8,'0 Composite Gap Score'!U:Y,2,0)</f>
        <v>Yes</v>
      </c>
      <c r="L8" s="10" t="str">
        <f>VLOOKUP(C8,'0 Composite Gap Score'!U:Y,3,0)</f>
        <v>Yes</v>
      </c>
      <c r="M8" s="10" t="str">
        <f>VLOOKUP(C8,'0 Composite Gap Score'!U:Y,4,0)</f>
        <v>No</v>
      </c>
      <c r="N8" s="10" t="str">
        <f>VLOOKUP(C8,'0 Composite Gap Score'!U:Y,5,0)</f>
        <v>No</v>
      </c>
      <c r="O8" s="166"/>
      <c r="P8" s="10" t="str">
        <f t="shared" si="1"/>
        <v>BALESHWAR</v>
      </c>
      <c r="Q8" s="70" t="s">
        <v>86</v>
      </c>
      <c r="R8" s="70" t="s">
        <v>92</v>
      </c>
      <c r="S8" s="71" t="s">
        <v>84</v>
      </c>
      <c r="V8" s="159"/>
      <c r="W8" s="169"/>
      <c r="X8" s="75" t="s">
        <v>98</v>
      </c>
    </row>
    <row r="9" spans="1:24" ht="15" thickBot="1" x14ac:dyDescent="0.4">
      <c r="A9" s="161"/>
      <c r="B9" s="64">
        <f t="shared" si="2"/>
        <v>8</v>
      </c>
      <c r="C9" s="10" t="str">
        <f>'0 Composite Gap Score'!AE10</f>
        <v>KENDUJHAR</v>
      </c>
      <c r="D9" s="10">
        <f>VLOOKUP(C9,'0 Composite Gap Score'!B:C,2,0)</f>
        <v>3</v>
      </c>
      <c r="E9" s="10">
        <f>VLOOKUP(C9,'0 Composite Gap Score'!B:H,3,0)</f>
        <v>4.75</v>
      </c>
      <c r="F9" s="10">
        <f>VLOOKUP(C9,'0 Composite Gap Score'!B:H,4,0)</f>
        <v>3.25</v>
      </c>
      <c r="G9" s="10">
        <f>VLOOKUP(C9,'0 Composite Gap Score'!B:H,5,0)</f>
        <v>1.5</v>
      </c>
      <c r="H9" s="10">
        <f>VLOOKUP(C9,'0 Composite Gap Score'!B:H,6,0)</f>
        <v>5</v>
      </c>
      <c r="I9" s="10">
        <f>VLOOKUP(C9,'0 Composite Gap Score'!B:H,7,0)</f>
        <v>5</v>
      </c>
      <c r="J9" s="10">
        <f t="shared" si="0"/>
        <v>22.5</v>
      </c>
      <c r="K9" s="10" t="str">
        <f>VLOOKUP(C9,'0 Composite Gap Score'!U:Y,2,0)</f>
        <v>Yes</v>
      </c>
      <c r="L9" s="10" t="str">
        <f>VLOOKUP(C9,'0 Composite Gap Score'!U:Y,3,0)</f>
        <v>Yes</v>
      </c>
      <c r="M9" s="10" t="str">
        <f>VLOOKUP(C9,'0 Composite Gap Score'!U:Y,4,0)</f>
        <v>No</v>
      </c>
      <c r="N9" s="10" t="str">
        <f>VLOOKUP(C9,'0 Composite Gap Score'!U:Y,5,0)</f>
        <v>No</v>
      </c>
      <c r="O9" s="166"/>
      <c r="P9" s="10" t="str">
        <f t="shared" si="1"/>
        <v>KENDUJHAR</v>
      </c>
      <c r="Q9" s="70" t="s">
        <v>84</v>
      </c>
      <c r="R9" s="70" t="s">
        <v>85</v>
      </c>
      <c r="S9" s="71" t="s">
        <v>86</v>
      </c>
      <c r="V9" s="159"/>
      <c r="W9" s="170"/>
      <c r="X9" s="76" t="s">
        <v>99</v>
      </c>
    </row>
    <row r="10" spans="1:24" x14ac:dyDescent="0.35">
      <c r="A10" s="161"/>
      <c r="B10" s="64">
        <f t="shared" si="2"/>
        <v>9</v>
      </c>
      <c r="C10" s="10" t="str">
        <f>'0 Composite Gap Score'!AE11</f>
        <v>KHORDHA</v>
      </c>
      <c r="D10" s="10">
        <f>VLOOKUP(C10,'0 Composite Gap Score'!B:C,2,0)</f>
        <v>4</v>
      </c>
      <c r="E10" s="10">
        <f>VLOOKUP(C10,'0 Composite Gap Score'!B:H,3,0)</f>
        <v>3.75</v>
      </c>
      <c r="F10" s="10">
        <f>VLOOKUP(C10,'0 Composite Gap Score'!B:H,4,0)</f>
        <v>3.25</v>
      </c>
      <c r="G10" s="10">
        <f>VLOOKUP(C10,'0 Composite Gap Score'!B:H,5,0)</f>
        <v>4.25</v>
      </c>
      <c r="H10" s="10">
        <f>VLOOKUP(C10,'0 Composite Gap Score'!B:H,6,0)</f>
        <v>4</v>
      </c>
      <c r="I10" s="10">
        <f>VLOOKUP(C10,'0 Composite Gap Score'!B:H,7,0)</f>
        <v>2.25</v>
      </c>
      <c r="J10" s="10">
        <f t="shared" si="0"/>
        <v>21.5</v>
      </c>
      <c r="K10" s="10" t="str">
        <f>VLOOKUP(C10,'0 Composite Gap Score'!U:Y,2,0)</f>
        <v>No</v>
      </c>
      <c r="L10" s="10" t="str">
        <f>VLOOKUP(C10,'0 Composite Gap Score'!U:Y,3,0)</f>
        <v>No</v>
      </c>
      <c r="M10" s="10" t="str">
        <f>VLOOKUP(C10,'0 Composite Gap Score'!U:Y,4,0)</f>
        <v>Yes</v>
      </c>
      <c r="N10" s="10" t="str">
        <f>VLOOKUP(C10,'0 Composite Gap Score'!U:Y,5,0)</f>
        <v>No</v>
      </c>
      <c r="O10" s="166"/>
      <c r="P10" s="10" t="str">
        <f t="shared" si="1"/>
        <v>KHORDHA</v>
      </c>
      <c r="Q10" s="70" t="s">
        <v>86</v>
      </c>
      <c r="R10" s="70" t="s">
        <v>92</v>
      </c>
      <c r="S10" s="71"/>
      <c r="V10" s="159"/>
      <c r="W10" s="168" t="s">
        <v>100</v>
      </c>
      <c r="X10" s="74" t="s">
        <v>98</v>
      </c>
    </row>
    <row r="11" spans="1:24" x14ac:dyDescent="0.35">
      <c r="A11" s="161"/>
      <c r="B11" s="64">
        <f t="shared" si="2"/>
        <v>10</v>
      </c>
      <c r="C11" s="10" t="str">
        <f>'0 Composite Gap Score'!AE12</f>
        <v>KALAHANDI</v>
      </c>
      <c r="D11" s="10">
        <f>VLOOKUP(C11,'0 Composite Gap Score'!B:C,2,0)</f>
        <v>3.5</v>
      </c>
      <c r="E11" s="10">
        <f>VLOOKUP(C11,'0 Composite Gap Score'!B:H,3,0)</f>
        <v>4</v>
      </c>
      <c r="F11" s="10">
        <f>VLOOKUP(C11,'0 Composite Gap Score'!B:H,4,0)</f>
        <v>4.5</v>
      </c>
      <c r="G11" s="10">
        <f>VLOOKUP(C11,'0 Composite Gap Score'!B:H,5,0)</f>
        <v>2.25</v>
      </c>
      <c r="H11" s="10">
        <f>VLOOKUP(C11,'0 Composite Gap Score'!B:H,6,0)</f>
        <v>3</v>
      </c>
      <c r="I11" s="10">
        <f>VLOOKUP(C11,'0 Composite Gap Score'!B:H,7,0)</f>
        <v>3.5</v>
      </c>
      <c r="J11" s="10">
        <f t="shared" si="0"/>
        <v>20.75</v>
      </c>
      <c r="K11" s="10" t="str">
        <f>VLOOKUP(C11,'0 Composite Gap Score'!U:Y,2,0)</f>
        <v>Yes</v>
      </c>
      <c r="L11" s="10" t="str">
        <f>VLOOKUP(C11,'0 Composite Gap Score'!U:Y,3,0)</f>
        <v>No</v>
      </c>
      <c r="M11" s="10" t="str">
        <f>VLOOKUP(C11,'0 Composite Gap Score'!U:Y,4,0)</f>
        <v>No</v>
      </c>
      <c r="N11" s="10" t="str">
        <f>VLOOKUP(C11,'0 Composite Gap Score'!U:Y,5,0)</f>
        <v>No</v>
      </c>
      <c r="O11" s="166"/>
      <c r="P11" s="10" t="str">
        <f t="shared" si="1"/>
        <v>KALAHANDI</v>
      </c>
      <c r="Q11" s="70" t="s">
        <v>87</v>
      </c>
      <c r="R11" s="70" t="s">
        <v>86</v>
      </c>
      <c r="S11" s="71" t="s">
        <v>92</v>
      </c>
      <c r="V11" s="159"/>
      <c r="W11" s="169"/>
      <c r="X11" s="75" t="s">
        <v>88</v>
      </c>
    </row>
    <row r="12" spans="1:24" x14ac:dyDescent="0.35">
      <c r="A12" s="161"/>
      <c r="B12" s="64">
        <f t="shared" si="2"/>
        <v>11</v>
      </c>
      <c r="C12" s="10" t="str">
        <f>'0 Composite Gap Score'!AE13</f>
        <v>JAJAPUR</v>
      </c>
      <c r="D12" s="10">
        <f>VLOOKUP(C12,'0 Composite Gap Score'!B:C,2,0)</f>
        <v>4.75</v>
      </c>
      <c r="E12" s="10">
        <f>VLOOKUP(C12,'0 Composite Gap Score'!B:H,3,0)</f>
        <v>2.75</v>
      </c>
      <c r="F12" s="10">
        <f>VLOOKUP(C12,'0 Composite Gap Score'!B:H,4,0)</f>
        <v>3.5</v>
      </c>
      <c r="G12" s="10">
        <f>VLOOKUP(C12,'0 Composite Gap Score'!B:H,5,0)</f>
        <v>2.25</v>
      </c>
      <c r="H12" s="10">
        <f>VLOOKUP(C12,'0 Composite Gap Score'!B:H,6,0)</f>
        <v>4.5</v>
      </c>
      <c r="I12" s="10">
        <f>VLOOKUP(C12,'0 Composite Gap Score'!B:H,7,0)</f>
        <v>2.25</v>
      </c>
      <c r="J12" s="10">
        <f t="shared" si="0"/>
        <v>20</v>
      </c>
      <c r="K12" s="10" t="str">
        <f>VLOOKUP(C12,'0 Composite Gap Score'!U:Y,2,0)</f>
        <v>No</v>
      </c>
      <c r="L12" s="10" t="str">
        <f>VLOOKUP(C12,'0 Composite Gap Score'!U:Y,3,0)</f>
        <v>Yes</v>
      </c>
      <c r="M12" s="10" t="str">
        <f>VLOOKUP(C12,'0 Composite Gap Score'!U:Y,4,0)</f>
        <v>No</v>
      </c>
      <c r="N12" s="10" t="str">
        <f>VLOOKUP(C12,'0 Composite Gap Score'!U:Y,5,0)</f>
        <v>No</v>
      </c>
      <c r="O12" s="166"/>
      <c r="P12" s="10" t="str">
        <f t="shared" si="1"/>
        <v>JAJAPUR</v>
      </c>
      <c r="Q12" s="70" t="s">
        <v>84</v>
      </c>
      <c r="R12" s="70" t="s">
        <v>85</v>
      </c>
      <c r="S12" s="71" t="s">
        <v>87</v>
      </c>
      <c r="V12" s="159"/>
      <c r="W12" s="169"/>
      <c r="X12" s="75" t="s">
        <v>101</v>
      </c>
    </row>
    <row r="13" spans="1:24" x14ac:dyDescent="0.35">
      <c r="A13" s="161"/>
      <c r="B13" s="64">
        <f t="shared" si="2"/>
        <v>12</v>
      </c>
      <c r="C13" s="10" t="str">
        <f>'0 Composite Gap Score'!AE14</f>
        <v>MAYURBHANJ</v>
      </c>
      <c r="D13" s="10">
        <f>VLOOKUP(C13,'0 Composite Gap Score'!B:C,2,0)</f>
        <v>2.75</v>
      </c>
      <c r="E13" s="10">
        <f>VLOOKUP(C13,'0 Composite Gap Score'!B:H,3,0)</f>
        <v>4</v>
      </c>
      <c r="F13" s="10">
        <f>VLOOKUP(C13,'0 Composite Gap Score'!B:H,4,0)</f>
        <v>4</v>
      </c>
      <c r="G13" s="10">
        <f>VLOOKUP(C13,'0 Composite Gap Score'!B:H,5,0)</f>
        <v>2</v>
      </c>
      <c r="H13" s="10">
        <f>VLOOKUP(C13,'0 Composite Gap Score'!B:H,6,0)</f>
        <v>5</v>
      </c>
      <c r="I13" s="10">
        <f>VLOOKUP(C13,'0 Composite Gap Score'!B:H,7,0)</f>
        <v>2.25</v>
      </c>
      <c r="J13" s="10">
        <f t="shared" si="0"/>
        <v>20</v>
      </c>
      <c r="K13" s="10" t="str">
        <f>VLOOKUP(C13,'0 Composite Gap Score'!U:Y,2,0)</f>
        <v>Yes</v>
      </c>
      <c r="L13" s="10" t="str">
        <f>VLOOKUP(C13,'0 Composite Gap Score'!U:Y,3,0)</f>
        <v>Yes</v>
      </c>
      <c r="M13" s="10" t="str">
        <f>VLOOKUP(C13,'0 Composite Gap Score'!U:Y,4,0)</f>
        <v>Yes</v>
      </c>
      <c r="N13" s="10" t="str">
        <f>VLOOKUP(C13,'0 Composite Gap Score'!U:Y,5,0)</f>
        <v>No</v>
      </c>
      <c r="O13" s="166"/>
      <c r="P13" s="10" t="str">
        <f t="shared" si="1"/>
        <v>MAYURBHANJ</v>
      </c>
      <c r="Q13" s="70" t="s">
        <v>87</v>
      </c>
      <c r="R13" s="70" t="s">
        <v>86</v>
      </c>
      <c r="S13" s="71" t="s">
        <v>85</v>
      </c>
      <c r="V13" s="159"/>
      <c r="W13" s="169"/>
      <c r="X13" s="75" t="s">
        <v>102</v>
      </c>
    </row>
    <row r="14" spans="1:24" x14ac:dyDescent="0.35">
      <c r="A14" s="161"/>
      <c r="B14" s="64">
        <f t="shared" si="2"/>
        <v>13</v>
      </c>
      <c r="C14" s="10" t="str">
        <f>'0 Composite Gap Score'!AE15</f>
        <v>BARGARH</v>
      </c>
      <c r="D14" s="10">
        <f>VLOOKUP(C14,'0 Composite Gap Score'!B:C,2,0)</f>
        <v>4.5</v>
      </c>
      <c r="E14" s="10">
        <f>VLOOKUP(C14,'0 Composite Gap Score'!B:H,3,0)</f>
        <v>3.25</v>
      </c>
      <c r="F14" s="10">
        <f>VLOOKUP(C14,'0 Composite Gap Score'!B:H,4,0)</f>
        <v>3.25</v>
      </c>
      <c r="G14" s="10">
        <f>VLOOKUP(C14,'0 Composite Gap Score'!B:H,5,0)</f>
        <v>2.5</v>
      </c>
      <c r="H14" s="10">
        <f>VLOOKUP(C14,'0 Composite Gap Score'!B:H,6,0)</f>
        <v>3.75</v>
      </c>
      <c r="I14" s="10">
        <f>VLOOKUP(C14,'0 Composite Gap Score'!B:H,7,0)</f>
        <v>2.5</v>
      </c>
      <c r="J14" s="10">
        <f t="shared" si="0"/>
        <v>19.75</v>
      </c>
      <c r="K14" s="10" t="str">
        <f>VLOOKUP(C14,'0 Composite Gap Score'!U:Y,2,0)</f>
        <v>No</v>
      </c>
      <c r="L14" s="10" t="str">
        <f>VLOOKUP(C14,'0 Composite Gap Score'!U:Y,3,0)</f>
        <v>No</v>
      </c>
      <c r="M14" s="10" t="str">
        <f>VLOOKUP(C14,'0 Composite Gap Score'!U:Y,4,0)</f>
        <v>No</v>
      </c>
      <c r="N14" s="10" t="str">
        <f>VLOOKUP(C14,'0 Composite Gap Score'!U:Y,5,0)</f>
        <v>No</v>
      </c>
      <c r="O14" s="166"/>
      <c r="P14" s="10" t="str">
        <f t="shared" si="1"/>
        <v>BARGARH</v>
      </c>
      <c r="Q14" s="70" t="s">
        <v>103</v>
      </c>
      <c r="R14" s="70" t="s">
        <v>86</v>
      </c>
      <c r="S14" s="71" t="s">
        <v>85</v>
      </c>
      <c r="V14" s="159"/>
      <c r="W14" s="169"/>
      <c r="X14" s="75" t="s">
        <v>104</v>
      </c>
    </row>
    <row r="15" spans="1:24" ht="15" thickBot="1" x14ac:dyDescent="0.4">
      <c r="A15" s="161"/>
      <c r="B15" s="64">
        <f t="shared" si="2"/>
        <v>14</v>
      </c>
      <c r="C15" s="10" t="str">
        <f>'0 Composite Gap Score'!AE16</f>
        <v>KORAPUT</v>
      </c>
      <c r="D15" s="10">
        <f>VLOOKUP(C15,'0 Composite Gap Score'!B:C,2,0)</f>
        <v>3</v>
      </c>
      <c r="E15" s="10">
        <f>VLOOKUP(C15,'0 Composite Gap Score'!B:H,3,0)</f>
        <v>4.75</v>
      </c>
      <c r="F15" s="10">
        <f>VLOOKUP(C15,'0 Composite Gap Score'!B:H,4,0)</f>
        <v>4</v>
      </c>
      <c r="G15" s="10">
        <f>VLOOKUP(C15,'0 Composite Gap Score'!B:H,5,0)</f>
        <v>2</v>
      </c>
      <c r="H15" s="10">
        <f>VLOOKUP(C15,'0 Composite Gap Score'!B:H,6,0)</f>
        <v>4.5</v>
      </c>
      <c r="I15" s="10">
        <f>VLOOKUP(C15,'0 Composite Gap Score'!B:H,7,0)</f>
        <v>1.25</v>
      </c>
      <c r="J15" s="10">
        <f t="shared" si="0"/>
        <v>19.5</v>
      </c>
      <c r="K15" s="10" t="str">
        <f>VLOOKUP(C15,'0 Composite Gap Score'!U:Y,2,0)</f>
        <v>Yes</v>
      </c>
      <c r="L15" s="10" t="str">
        <f>VLOOKUP(C15,'0 Composite Gap Score'!U:Y,3,0)</f>
        <v>No</v>
      </c>
      <c r="M15" s="10" t="str">
        <f>VLOOKUP(C15,'0 Composite Gap Score'!U:Y,4,0)</f>
        <v>No</v>
      </c>
      <c r="N15" s="10" t="str">
        <f>VLOOKUP(C15,'0 Composite Gap Score'!U:Y,5,0)</f>
        <v>No</v>
      </c>
      <c r="O15" s="166"/>
      <c r="P15" s="10" t="str">
        <f t="shared" si="1"/>
        <v>KORAPUT</v>
      </c>
      <c r="Q15" s="70" t="s">
        <v>86</v>
      </c>
      <c r="R15" s="70"/>
      <c r="S15" s="71"/>
      <c r="V15" s="159"/>
      <c r="W15" s="170"/>
      <c r="X15" s="76" t="s">
        <v>105</v>
      </c>
    </row>
    <row r="16" spans="1:24" x14ac:dyDescent="0.35">
      <c r="A16" s="161"/>
      <c r="B16" s="64">
        <f t="shared" si="2"/>
        <v>15</v>
      </c>
      <c r="C16" s="10" t="str">
        <f>'0 Composite Gap Score'!AE17</f>
        <v>NABARANGAPUR</v>
      </c>
      <c r="D16" s="10">
        <f>VLOOKUP(C16,'0 Composite Gap Score'!B:C,2,0)</f>
        <v>3</v>
      </c>
      <c r="E16" s="10">
        <f>VLOOKUP(C16,'0 Composite Gap Score'!B:H,3,0)</f>
        <v>3.5</v>
      </c>
      <c r="F16" s="10">
        <f>VLOOKUP(C16,'0 Composite Gap Score'!B:H,4,0)</f>
        <v>4</v>
      </c>
      <c r="G16" s="10">
        <f>VLOOKUP(C16,'0 Composite Gap Score'!B:H,5,0)</f>
        <v>2.5</v>
      </c>
      <c r="H16" s="10">
        <f>VLOOKUP(C16,'0 Composite Gap Score'!B:H,6,0)</f>
        <v>3.75</v>
      </c>
      <c r="I16" s="10">
        <f>VLOOKUP(C16,'0 Composite Gap Score'!B:H,7,0)</f>
        <v>1.5</v>
      </c>
      <c r="J16" s="10">
        <f t="shared" si="0"/>
        <v>18.25</v>
      </c>
      <c r="K16" s="10" t="str">
        <f>VLOOKUP(C16,'0 Composite Gap Score'!U:Y,2,0)</f>
        <v>Yes</v>
      </c>
      <c r="L16" s="10" t="str">
        <f>VLOOKUP(C16,'0 Composite Gap Score'!U:Y,3,0)</f>
        <v>No</v>
      </c>
      <c r="M16" s="10" t="str">
        <f>VLOOKUP(C16,'0 Composite Gap Score'!U:Y,4,0)</f>
        <v>No</v>
      </c>
      <c r="N16" s="10" t="str">
        <f>VLOOKUP(C16,'0 Composite Gap Score'!U:Y,5,0)</f>
        <v>No</v>
      </c>
      <c r="O16" s="166"/>
      <c r="P16" s="10" t="str">
        <f t="shared" si="1"/>
        <v>NABARANGAPUR</v>
      </c>
      <c r="Q16" s="70" t="s">
        <v>85</v>
      </c>
      <c r="R16" s="70"/>
      <c r="S16" s="71"/>
      <c r="V16" s="159"/>
      <c r="W16" s="155" t="s">
        <v>106</v>
      </c>
      <c r="X16" s="74" t="s">
        <v>107</v>
      </c>
    </row>
    <row r="17" spans="1:24" x14ac:dyDescent="0.35">
      <c r="A17" s="161"/>
      <c r="B17" s="64">
        <f t="shared" si="2"/>
        <v>16</v>
      </c>
      <c r="C17" s="10" t="str">
        <f>'0 Composite Gap Score'!AE18</f>
        <v>RAYAGADA</v>
      </c>
      <c r="D17" s="10">
        <f>VLOOKUP(C17,'0 Composite Gap Score'!B:C,2,0)</f>
        <v>3.25</v>
      </c>
      <c r="E17" s="10">
        <f>VLOOKUP(C17,'0 Composite Gap Score'!B:H,3,0)</f>
        <v>4.75</v>
      </c>
      <c r="F17" s="10">
        <f>VLOOKUP(C17,'0 Composite Gap Score'!B:H,4,0)</f>
        <v>3.5</v>
      </c>
      <c r="G17" s="10">
        <f>VLOOKUP(C17,'0 Composite Gap Score'!B:H,5,0)</f>
        <v>1.5</v>
      </c>
      <c r="H17" s="10">
        <f>VLOOKUP(C17,'0 Composite Gap Score'!B:H,6,0)</f>
        <v>3</v>
      </c>
      <c r="I17" s="10">
        <f>VLOOKUP(C17,'0 Composite Gap Score'!B:H,7,0)</f>
        <v>2.25</v>
      </c>
      <c r="J17" s="10">
        <f t="shared" si="0"/>
        <v>18.25</v>
      </c>
      <c r="K17" s="10" t="str">
        <f>VLOOKUP(C17,'0 Composite Gap Score'!U:Y,2,0)</f>
        <v>Yes</v>
      </c>
      <c r="L17" s="10" t="str">
        <f>VLOOKUP(C17,'0 Composite Gap Score'!U:Y,3,0)</f>
        <v>No</v>
      </c>
      <c r="M17" s="10" t="str">
        <f>VLOOKUP(C17,'0 Composite Gap Score'!U:Y,4,0)</f>
        <v>No</v>
      </c>
      <c r="N17" s="10" t="str">
        <f>VLOOKUP(C17,'0 Composite Gap Score'!U:Y,5,0)</f>
        <v>No</v>
      </c>
      <c r="O17" s="166"/>
      <c r="P17" s="10" t="str">
        <f t="shared" si="1"/>
        <v>RAYAGADA</v>
      </c>
      <c r="Q17" s="70" t="s">
        <v>103</v>
      </c>
      <c r="R17" s="70" t="s">
        <v>86</v>
      </c>
      <c r="S17" s="71"/>
      <c r="V17" s="159"/>
      <c r="W17" s="156"/>
      <c r="X17" s="75" t="s">
        <v>108</v>
      </c>
    </row>
    <row r="18" spans="1:24" x14ac:dyDescent="0.35">
      <c r="A18" s="161"/>
      <c r="B18" s="64">
        <f t="shared" si="2"/>
        <v>17</v>
      </c>
      <c r="C18" s="10" t="str">
        <f>'0 Composite Gap Score'!AE19</f>
        <v>NAYAGARH</v>
      </c>
      <c r="D18" s="10">
        <f>VLOOKUP(C18,'0 Composite Gap Score'!B:C,2,0)</f>
        <v>2.5</v>
      </c>
      <c r="E18" s="10">
        <f>VLOOKUP(C18,'0 Composite Gap Score'!B:H,3,0)</f>
        <v>2.75</v>
      </c>
      <c r="F18" s="10">
        <f>VLOOKUP(C18,'0 Composite Gap Score'!B:H,4,0)</f>
        <v>3.5</v>
      </c>
      <c r="G18" s="10">
        <f>VLOOKUP(C18,'0 Composite Gap Score'!B:H,5,0)</f>
        <v>3.5</v>
      </c>
      <c r="H18" s="10">
        <f>VLOOKUP(C18,'0 Composite Gap Score'!B:H,6,0)</f>
        <v>2.5</v>
      </c>
      <c r="I18" s="10">
        <f>VLOOKUP(C18,'0 Composite Gap Score'!B:H,7,0)</f>
        <v>2.25</v>
      </c>
      <c r="J18" s="10">
        <f t="shared" si="0"/>
        <v>17</v>
      </c>
      <c r="K18" s="10" t="str">
        <f>VLOOKUP(C18,'0 Composite Gap Score'!U:Y,2,0)</f>
        <v>No</v>
      </c>
      <c r="L18" s="10" t="str">
        <f>VLOOKUP(C18,'0 Composite Gap Score'!U:Y,3,0)</f>
        <v>No</v>
      </c>
      <c r="M18" s="10" t="str">
        <f>VLOOKUP(C18,'0 Composite Gap Score'!U:Y,4,0)</f>
        <v>No</v>
      </c>
      <c r="N18" s="10" t="str">
        <f>VLOOKUP(C18,'0 Composite Gap Score'!U:Y,5,0)</f>
        <v>No</v>
      </c>
      <c r="O18" s="166"/>
      <c r="P18" s="10" t="str">
        <f t="shared" si="1"/>
        <v>NAYAGARH</v>
      </c>
      <c r="Q18" s="70" t="s">
        <v>87</v>
      </c>
      <c r="R18" s="70" t="s">
        <v>91</v>
      </c>
      <c r="S18" s="71" t="s">
        <v>92</v>
      </c>
      <c r="V18" s="159"/>
      <c r="W18" s="156"/>
      <c r="X18" s="75" t="s">
        <v>99</v>
      </c>
    </row>
    <row r="19" spans="1:24" ht="15" thickBot="1" x14ac:dyDescent="0.4">
      <c r="A19" s="161"/>
      <c r="B19" s="64">
        <f t="shared" si="2"/>
        <v>18</v>
      </c>
      <c r="C19" s="10" t="str">
        <f>'0 Composite Gap Score'!AE20</f>
        <v>BHADRAK</v>
      </c>
      <c r="D19" s="10">
        <f>VLOOKUP(C19,'0 Composite Gap Score'!B:C,2,0)</f>
        <v>4</v>
      </c>
      <c r="E19" s="10">
        <f>VLOOKUP(C19,'0 Composite Gap Score'!B:H,3,0)</f>
        <v>2.25</v>
      </c>
      <c r="F19" s="10">
        <f>VLOOKUP(C19,'0 Composite Gap Score'!B:H,4,0)</f>
        <v>2.25</v>
      </c>
      <c r="G19" s="10">
        <f>VLOOKUP(C19,'0 Composite Gap Score'!B:H,5,0)</f>
        <v>2.5</v>
      </c>
      <c r="H19" s="10">
        <f>VLOOKUP(C19,'0 Composite Gap Score'!B:H,6,0)</f>
        <v>2.5</v>
      </c>
      <c r="I19" s="10">
        <f>VLOOKUP(C19,'0 Composite Gap Score'!B:H,7,0)</f>
        <v>2</v>
      </c>
      <c r="J19" s="10">
        <f t="shared" si="0"/>
        <v>15.5</v>
      </c>
      <c r="K19" s="10" t="str">
        <f>VLOOKUP(C19,'0 Composite Gap Score'!U:Y,2,0)</f>
        <v>No</v>
      </c>
      <c r="L19" s="10" t="str">
        <f>VLOOKUP(C19,'0 Composite Gap Score'!U:Y,3,0)</f>
        <v>No</v>
      </c>
      <c r="M19" s="10" t="str">
        <f>VLOOKUP(C19,'0 Composite Gap Score'!U:Y,4,0)</f>
        <v>No</v>
      </c>
      <c r="N19" s="10" t="str">
        <f>VLOOKUP(C19,'0 Composite Gap Score'!U:Y,5,0)</f>
        <v>No</v>
      </c>
      <c r="O19" s="166"/>
      <c r="P19" s="10" t="str">
        <f t="shared" si="1"/>
        <v>BHADRAK</v>
      </c>
      <c r="Q19" s="171" t="s">
        <v>109</v>
      </c>
      <c r="R19" s="171"/>
      <c r="S19" s="172"/>
      <c r="V19" s="159"/>
      <c r="W19" s="157"/>
      <c r="X19" s="76" t="s">
        <v>110</v>
      </c>
    </row>
    <row r="20" spans="1:24" x14ac:dyDescent="0.35">
      <c r="A20" s="161"/>
      <c r="B20" s="64">
        <f t="shared" si="2"/>
        <v>19</v>
      </c>
      <c r="C20" s="10" t="str">
        <f>'0 Composite Gap Score'!AE21</f>
        <v>ANUGUL</v>
      </c>
      <c r="D20" s="10">
        <f>VLOOKUP(C20,'0 Composite Gap Score'!B:C,2,0)</f>
        <v>3.25</v>
      </c>
      <c r="E20" s="10">
        <f>VLOOKUP(C20,'0 Composite Gap Score'!B:H,3,0)</f>
        <v>2.75</v>
      </c>
      <c r="F20" s="10">
        <f>VLOOKUP(C20,'0 Composite Gap Score'!B:H,4,0)</f>
        <v>3.5</v>
      </c>
      <c r="G20" s="10">
        <f>VLOOKUP(C20,'0 Composite Gap Score'!B:H,5,0)</f>
        <v>1.75</v>
      </c>
      <c r="H20" s="10">
        <f>VLOOKUP(C20,'0 Composite Gap Score'!B:H,6,0)</f>
        <v>2.75</v>
      </c>
      <c r="I20" s="10">
        <f>VLOOKUP(C20,'0 Composite Gap Score'!B:H,7,0)</f>
        <v>1.25</v>
      </c>
      <c r="J20" s="10">
        <f t="shared" si="0"/>
        <v>15.25</v>
      </c>
      <c r="K20" s="10" t="str">
        <f>VLOOKUP(C20,'0 Composite Gap Score'!U:Y,2,0)</f>
        <v>No</v>
      </c>
      <c r="L20" s="10" t="str">
        <f>VLOOKUP(C20,'0 Composite Gap Score'!U:Y,3,0)</f>
        <v>No</v>
      </c>
      <c r="M20" s="10" t="str">
        <f>VLOOKUP(C20,'0 Composite Gap Score'!U:Y,4,0)</f>
        <v>No</v>
      </c>
      <c r="N20" s="10" t="str">
        <f>VLOOKUP(C20,'0 Composite Gap Score'!U:Y,5,0)</f>
        <v>No</v>
      </c>
      <c r="O20" s="166"/>
      <c r="P20" s="10" t="str">
        <f t="shared" si="1"/>
        <v>ANUGUL</v>
      </c>
      <c r="Q20" s="171" t="s">
        <v>109</v>
      </c>
      <c r="R20" s="171"/>
      <c r="S20" s="172"/>
      <c r="V20" s="159"/>
      <c r="W20" s="155" t="s">
        <v>111</v>
      </c>
      <c r="X20" s="74" t="s">
        <v>112</v>
      </c>
    </row>
    <row r="21" spans="1:24" x14ac:dyDescent="0.35">
      <c r="A21" s="161"/>
      <c r="B21" s="64">
        <f t="shared" si="2"/>
        <v>20</v>
      </c>
      <c r="C21" s="10" t="str">
        <f>'0 Composite Gap Score'!AE22</f>
        <v>KANDHAMAL</v>
      </c>
      <c r="D21" s="10">
        <f>VLOOKUP(C21,'0 Composite Gap Score'!B:C,2,0)</f>
        <v>1.75</v>
      </c>
      <c r="E21" s="10">
        <f>VLOOKUP(C21,'0 Composite Gap Score'!B:H,3,0)</f>
        <v>3.25</v>
      </c>
      <c r="F21" s="10">
        <f>VLOOKUP(C21,'0 Composite Gap Score'!B:H,4,0)</f>
        <v>2.75</v>
      </c>
      <c r="G21" s="10">
        <f>VLOOKUP(C21,'0 Composite Gap Score'!B:H,5,0)</f>
        <v>2</v>
      </c>
      <c r="H21" s="10">
        <f>VLOOKUP(C21,'0 Composite Gap Score'!B:H,6,0)</f>
        <v>3.25</v>
      </c>
      <c r="I21" s="10">
        <f>VLOOKUP(C21,'0 Composite Gap Score'!B:H,7,0)</f>
        <v>1.75</v>
      </c>
      <c r="J21" s="10">
        <f t="shared" si="0"/>
        <v>14.75</v>
      </c>
      <c r="K21" s="10" t="str">
        <f>VLOOKUP(C21,'0 Composite Gap Score'!U:Y,2,0)</f>
        <v>Yes</v>
      </c>
      <c r="L21" s="10" t="str">
        <f>VLOOKUP(C21,'0 Composite Gap Score'!U:Y,3,0)</f>
        <v>No</v>
      </c>
      <c r="M21" s="10" t="str">
        <f>VLOOKUP(C21,'0 Composite Gap Score'!U:Y,4,0)</f>
        <v>No</v>
      </c>
      <c r="N21" s="10" t="str">
        <f>VLOOKUP(C21,'0 Composite Gap Score'!U:Y,5,0)</f>
        <v>No</v>
      </c>
      <c r="O21" s="166"/>
      <c r="P21" s="10" t="str">
        <f t="shared" si="1"/>
        <v>KANDHAMAL</v>
      </c>
      <c r="Q21" s="171" t="s">
        <v>109</v>
      </c>
      <c r="R21" s="171"/>
      <c r="S21" s="172"/>
      <c r="V21" s="159"/>
      <c r="W21" s="156"/>
      <c r="X21" s="75" t="s">
        <v>113</v>
      </c>
    </row>
    <row r="22" spans="1:24" ht="15" thickBot="1" x14ac:dyDescent="0.4">
      <c r="A22" s="161"/>
      <c r="B22" s="64">
        <f t="shared" si="2"/>
        <v>21</v>
      </c>
      <c r="C22" s="10" t="str">
        <f>'0 Composite Gap Score'!AE23</f>
        <v>NUAPADA</v>
      </c>
      <c r="D22" s="10">
        <f>VLOOKUP(C22,'0 Composite Gap Score'!B:C,2,0)</f>
        <v>2.25</v>
      </c>
      <c r="E22" s="10">
        <f>VLOOKUP(C22,'0 Composite Gap Score'!B:H,3,0)</f>
        <v>2.5</v>
      </c>
      <c r="F22" s="10">
        <f>VLOOKUP(C22,'0 Composite Gap Score'!B:H,4,0)</f>
        <v>3</v>
      </c>
      <c r="G22" s="10">
        <f>VLOOKUP(C22,'0 Composite Gap Score'!B:H,5,0)</f>
        <v>1.5</v>
      </c>
      <c r="H22" s="10">
        <f>VLOOKUP(C22,'0 Composite Gap Score'!B:H,6,0)</f>
        <v>2.75</v>
      </c>
      <c r="I22" s="10">
        <f>VLOOKUP(C22,'0 Composite Gap Score'!B:H,7,0)</f>
        <v>2.75</v>
      </c>
      <c r="J22" s="10">
        <f t="shared" si="0"/>
        <v>14.75</v>
      </c>
      <c r="K22" s="10" t="str">
        <f>VLOOKUP(C22,'0 Composite Gap Score'!U:Y,2,0)</f>
        <v>No</v>
      </c>
      <c r="L22" s="10" t="str">
        <f>VLOOKUP(C22,'0 Composite Gap Score'!U:Y,3,0)</f>
        <v>No</v>
      </c>
      <c r="M22" s="10" t="str">
        <f>VLOOKUP(C22,'0 Composite Gap Score'!U:Y,4,0)</f>
        <v>No</v>
      </c>
      <c r="N22" s="10" t="str">
        <f>VLOOKUP(C22,'0 Composite Gap Score'!U:Y,5,0)</f>
        <v>No</v>
      </c>
      <c r="O22" s="166"/>
      <c r="P22" s="10" t="str">
        <f t="shared" si="1"/>
        <v>NUAPADA</v>
      </c>
      <c r="Q22" s="70" t="s">
        <v>87</v>
      </c>
      <c r="R22" s="70" t="s">
        <v>84</v>
      </c>
      <c r="S22" s="71"/>
      <c r="V22" s="159"/>
      <c r="W22" s="157"/>
      <c r="X22" s="76" t="s">
        <v>114</v>
      </c>
    </row>
    <row r="23" spans="1:24" x14ac:dyDescent="0.35">
      <c r="A23" s="161"/>
      <c r="B23" s="64">
        <f t="shared" si="2"/>
        <v>22</v>
      </c>
      <c r="C23" s="10" t="str">
        <f>'0 Composite Gap Score'!AE24</f>
        <v>PURI</v>
      </c>
      <c r="D23" s="10">
        <f>VLOOKUP(C23,'0 Composite Gap Score'!B:C,2,0)</f>
        <v>3.75</v>
      </c>
      <c r="E23" s="10">
        <f>VLOOKUP(C23,'0 Composite Gap Score'!B:H,3,0)</f>
        <v>1.75</v>
      </c>
      <c r="F23" s="10">
        <f>VLOOKUP(C23,'0 Composite Gap Score'!B:H,4,0)</f>
        <v>1.75</v>
      </c>
      <c r="G23" s="10">
        <f>VLOOKUP(C23,'0 Composite Gap Score'!B:H,5,0)</f>
        <v>2</v>
      </c>
      <c r="H23" s="10">
        <f>VLOOKUP(C23,'0 Composite Gap Score'!B:H,6,0)</f>
        <v>2.75</v>
      </c>
      <c r="I23" s="10">
        <f>VLOOKUP(C23,'0 Composite Gap Score'!B:H,7,0)</f>
        <v>2.5</v>
      </c>
      <c r="J23" s="10">
        <f t="shared" si="0"/>
        <v>14.5</v>
      </c>
      <c r="K23" s="10" t="str">
        <f>VLOOKUP(C23,'0 Composite Gap Score'!U:Y,2,0)</f>
        <v>No</v>
      </c>
      <c r="L23" s="10" t="str">
        <f>VLOOKUP(C23,'0 Composite Gap Score'!U:Y,3,0)</f>
        <v>No</v>
      </c>
      <c r="M23" s="10" t="str">
        <f>VLOOKUP(C23,'0 Composite Gap Score'!U:Y,4,0)</f>
        <v>No</v>
      </c>
      <c r="N23" s="10" t="str">
        <f>VLOOKUP(C23,'0 Composite Gap Score'!U:Y,5,0)</f>
        <v>No</v>
      </c>
      <c r="O23" s="166"/>
      <c r="P23" s="10" t="str">
        <f t="shared" si="1"/>
        <v>PURI</v>
      </c>
      <c r="Q23" s="171" t="s">
        <v>109</v>
      </c>
      <c r="R23" s="171"/>
      <c r="S23" s="172"/>
      <c r="V23" s="159"/>
      <c r="W23" s="155" t="s">
        <v>115</v>
      </c>
      <c r="X23" s="74" t="s">
        <v>88</v>
      </c>
    </row>
    <row r="24" spans="1:24" x14ac:dyDescent="0.35">
      <c r="A24" s="161"/>
      <c r="B24" s="64">
        <f t="shared" si="2"/>
        <v>23</v>
      </c>
      <c r="C24" s="10" t="str">
        <f>'0 Composite Gap Score'!AE25</f>
        <v>DHENKANAL</v>
      </c>
      <c r="D24" s="10">
        <f>VLOOKUP(C24,'0 Composite Gap Score'!B:C,2,0)</f>
        <v>2.5</v>
      </c>
      <c r="E24" s="10">
        <f>VLOOKUP(C24,'0 Composite Gap Score'!B:H,3,0)</f>
        <v>2.75</v>
      </c>
      <c r="F24" s="10">
        <f>VLOOKUP(C24,'0 Composite Gap Score'!B:H,4,0)</f>
        <v>3.25</v>
      </c>
      <c r="G24" s="10">
        <f>VLOOKUP(C24,'0 Composite Gap Score'!B:H,5,0)</f>
        <v>1.25</v>
      </c>
      <c r="H24" s="10">
        <f>VLOOKUP(C24,'0 Composite Gap Score'!B:H,6,0)</f>
        <v>2.5</v>
      </c>
      <c r="I24" s="10">
        <f>VLOOKUP(C24,'0 Composite Gap Score'!B:H,7,0)</f>
        <v>2</v>
      </c>
      <c r="J24" s="10">
        <f t="shared" si="0"/>
        <v>14.25</v>
      </c>
      <c r="K24" s="10" t="str">
        <f>VLOOKUP(C24,'0 Composite Gap Score'!U:Y,2,0)</f>
        <v>No</v>
      </c>
      <c r="L24" s="10" t="str">
        <f>VLOOKUP(C24,'0 Composite Gap Score'!U:Y,3,0)</f>
        <v>No</v>
      </c>
      <c r="M24" s="10" t="str">
        <f>VLOOKUP(C24,'0 Composite Gap Score'!U:Y,4,0)</f>
        <v>No</v>
      </c>
      <c r="N24" s="10" t="str">
        <f>VLOOKUP(C24,'0 Composite Gap Score'!U:Y,5,0)</f>
        <v>No</v>
      </c>
      <c r="O24" s="166"/>
      <c r="P24" s="10" t="str">
        <f t="shared" si="1"/>
        <v>DHENKANAL</v>
      </c>
      <c r="Q24" s="171" t="s">
        <v>109</v>
      </c>
      <c r="R24" s="171"/>
      <c r="S24" s="172"/>
      <c r="V24" s="159"/>
      <c r="W24" s="156"/>
      <c r="X24" s="75" t="s">
        <v>97</v>
      </c>
    </row>
    <row r="25" spans="1:24" x14ac:dyDescent="0.35">
      <c r="A25" s="161"/>
      <c r="B25" s="64">
        <f t="shared" si="2"/>
        <v>24</v>
      </c>
      <c r="C25" s="10" t="str">
        <f>'0 Composite Gap Score'!AE26</f>
        <v>MALKANGIRI</v>
      </c>
      <c r="D25" s="10">
        <f>VLOOKUP(C25,'0 Composite Gap Score'!B:C,2,0)</f>
        <v>2.75</v>
      </c>
      <c r="E25" s="10">
        <f>VLOOKUP(C25,'0 Composite Gap Score'!B:H,3,0)</f>
        <v>3</v>
      </c>
      <c r="F25" s="10">
        <f>VLOOKUP(C25,'0 Composite Gap Score'!B:H,4,0)</f>
        <v>3.25</v>
      </c>
      <c r="G25" s="10">
        <f>VLOOKUP(C25,'0 Composite Gap Score'!B:H,5,0)</f>
        <v>1.25</v>
      </c>
      <c r="H25" s="10">
        <f>VLOOKUP(C25,'0 Composite Gap Score'!B:H,6,0)</f>
        <v>2.5</v>
      </c>
      <c r="I25" s="10">
        <f>VLOOKUP(C25,'0 Composite Gap Score'!B:H,7,0)</f>
        <v>1.5</v>
      </c>
      <c r="J25" s="10">
        <f t="shared" si="0"/>
        <v>14.25</v>
      </c>
      <c r="K25" s="10" t="str">
        <f>VLOOKUP(C25,'0 Composite Gap Score'!U:Y,2,0)</f>
        <v>Yes</v>
      </c>
      <c r="L25" s="10" t="str">
        <f>VLOOKUP(C25,'0 Composite Gap Score'!U:Y,3,0)</f>
        <v>No</v>
      </c>
      <c r="M25" s="10" t="str">
        <f>VLOOKUP(C25,'0 Composite Gap Score'!U:Y,4,0)</f>
        <v>No</v>
      </c>
      <c r="N25" s="10" t="str">
        <f>VLOOKUP(C25,'0 Composite Gap Score'!U:Y,5,0)</f>
        <v>No</v>
      </c>
      <c r="O25" s="166"/>
      <c r="P25" s="10" t="str">
        <f t="shared" si="1"/>
        <v>MALKANGIRI</v>
      </c>
      <c r="Q25" s="171" t="s">
        <v>109</v>
      </c>
      <c r="R25" s="171"/>
      <c r="S25" s="172"/>
      <c r="V25" s="159"/>
      <c r="W25" s="156"/>
      <c r="X25" s="75" t="s">
        <v>98</v>
      </c>
    </row>
    <row r="26" spans="1:24" ht="15" thickBot="1" x14ac:dyDescent="0.4">
      <c r="A26" s="161"/>
      <c r="B26" s="64">
        <f t="shared" si="2"/>
        <v>25</v>
      </c>
      <c r="C26" s="10" t="str">
        <f>'0 Composite Gap Score'!AE27</f>
        <v>JHARSUGUDA</v>
      </c>
      <c r="D26" s="10">
        <f>VLOOKUP(C26,'0 Composite Gap Score'!B:C,2,0)</f>
        <v>2.25</v>
      </c>
      <c r="E26" s="10">
        <f>VLOOKUP(C26,'0 Composite Gap Score'!B:H,3,0)</f>
        <v>2.75</v>
      </c>
      <c r="F26" s="10">
        <f>VLOOKUP(C26,'0 Composite Gap Score'!B:H,4,0)</f>
        <v>2.25</v>
      </c>
      <c r="G26" s="10">
        <f>VLOOKUP(C26,'0 Composite Gap Score'!B:H,5,0)</f>
        <v>1.75</v>
      </c>
      <c r="H26" s="10">
        <f>VLOOKUP(C26,'0 Composite Gap Score'!B:H,6,0)</f>
        <v>2</v>
      </c>
      <c r="I26" s="10">
        <f>VLOOKUP(C26,'0 Composite Gap Score'!B:H,7,0)</f>
        <v>2.25</v>
      </c>
      <c r="J26" s="10">
        <f t="shared" si="0"/>
        <v>13.25</v>
      </c>
      <c r="K26" s="10" t="str">
        <f>VLOOKUP(C26,'0 Composite Gap Score'!U:Y,2,0)</f>
        <v>No</v>
      </c>
      <c r="L26" s="10" t="str">
        <f>VLOOKUP(C26,'0 Composite Gap Score'!U:Y,3,0)</f>
        <v>No</v>
      </c>
      <c r="M26" s="10" t="str">
        <f>VLOOKUP(C26,'0 Composite Gap Score'!U:Y,4,0)</f>
        <v>No</v>
      </c>
      <c r="N26" s="10" t="str">
        <f>VLOOKUP(C26,'0 Composite Gap Score'!U:Y,5,0)</f>
        <v>No</v>
      </c>
      <c r="O26" s="166"/>
      <c r="P26" s="10" t="str">
        <f t="shared" si="1"/>
        <v>JHARSUGUDA</v>
      </c>
      <c r="Q26" s="171" t="s">
        <v>109</v>
      </c>
      <c r="R26" s="171"/>
      <c r="S26" s="172"/>
      <c r="V26" s="159"/>
      <c r="W26" s="157"/>
      <c r="X26" s="76" t="s">
        <v>116</v>
      </c>
    </row>
    <row r="27" spans="1:24" x14ac:dyDescent="0.35">
      <c r="A27" s="161"/>
      <c r="B27" s="64">
        <f>B26+1</f>
        <v>26</v>
      </c>
      <c r="C27" s="10" t="str">
        <f>'0 Composite Gap Score'!AE28</f>
        <v>GAJAPATI</v>
      </c>
      <c r="D27" s="10">
        <f>VLOOKUP(C27,'0 Composite Gap Score'!B:C,2,0)</f>
        <v>2.5</v>
      </c>
      <c r="E27" s="10">
        <f>VLOOKUP(C27,'0 Composite Gap Score'!B:H,3,0)</f>
        <v>2</v>
      </c>
      <c r="F27" s="10">
        <f>VLOOKUP(C27,'0 Composite Gap Score'!B:H,4,0)</f>
        <v>2.25</v>
      </c>
      <c r="G27" s="10">
        <f>VLOOKUP(C27,'0 Composite Gap Score'!B:H,5,0)</f>
        <v>2.5</v>
      </c>
      <c r="H27" s="10">
        <f>VLOOKUP(C27,'0 Composite Gap Score'!B:H,6,0)</f>
        <v>1.75</v>
      </c>
      <c r="I27" s="10">
        <f>VLOOKUP(C27,'0 Composite Gap Score'!B:H,7,0)</f>
        <v>1.25</v>
      </c>
      <c r="J27" s="10">
        <f t="shared" si="0"/>
        <v>12.25</v>
      </c>
      <c r="K27" s="10" t="str">
        <f>VLOOKUP(C27,'0 Composite Gap Score'!U:Y,2,0)</f>
        <v>Yes</v>
      </c>
      <c r="L27" s="10" t="str">
        <f>VLOOKUP(C27,'0 Composite Gap Score'!U:Y,3,0)</f>
        <v>No</v>
      </c>
      <c r="M27" s="10" t="str">
        <f>VLOOKUP(C27,'0 Composite Gap Score'!U:Y,4,0)</f>
        <v>No</v>
      </c>
      <c r="N27" s="10" t="str">
        <f>VLOOKUP(C27,'0 Composite Gap Score'!U:Y,5,0)</f>
        <v>No</v>
      </c>
      <c r="O27" s="166"/>
      <c r="P27" s="10" t="str">
        <f t="shared" si="1"/>
        <v>GAJAPATI</v>
      </c>
      <c r="Q27" s="171" t="s">
        <v>109</v>
      </c>
      <c r="R27" s="171"/>
      <c r="S27" s="172"/>
      <c r="V27" s="159"/>
      <c r="W27" s="155" t="s">
        <v>103</v>
      </c>
      <c r="X27" s="74" t="s">
        <v>112</v>
      </c>
    </row>
    <row r="28" spans="1:24" x14ac:dyDescent="0.35">
      <c r="A28" s="161"/>
      <c r="B28" s="64">
        <f t="shared" si="2"/>
        <v>27</v>
      </c>
      <c r="C28" s="10" t="str">
        <f>'0 Composite Gap Score'!AE29</f>
        <v>KENDRAPARA</v>
      </c>
      <c r="D28" s="10">
        <f>VLOOKUP(C28,'0 Composite Gap Score'!B:C,2,0)</f>
        <v>3.25</v>
      </c>
      <c r="E28" s="10">
        <f>VLOOKUP(C28,'0 Composite Gap Score'!B:H,3,0)</f>
        <v>1.25</v>
      </c>
      <c r="F28" s="10">
        <f>VLOOKUP(C28,'0 Composite Gap Score'!B:H,4,0)</f>
        <v>1.5</v>
      </c>
      <c r="G28" s="10">
        <f>VLOOKUP(C28,'0 Composite Gap Score'!B:H,5,0)</f>
        <v>2.25</v>
      </c>
      <c r="H28" s="10">
        <f>VLOOKUP(C28,'0 Composite Gap Score'!B:H,6,0)</f>
        <v>1.5</v>
      </c>
      <c r="I28" s="10">
        <f>VLOOKUP(C28,'0 Composite Gap Score'!B:H,7,0)</f>
        <v>1.25</v>
      </c>
      <c r="J28" s="10">
        <f t="shared" si="0"/>
        <v>11</v>
      </c>
      <c r="K28" s="10" t="str">
        <f>VLOOKUP(C28,'0 Composite Gap Score'!U:Y,2,0)</f>
        <v>No</v>
      </c>
      <c r="L28" s="10" t="str">
        <f>VLOOKUP(C28,'0 Composite Gap Score'!U:Y,3,0)</f>
        <v>No</v>
      </c>
      <c r="M28" s="10" t="str">
        <f>VLOOKUP(C28,'0 Composite Gap Score'!U:Y,4,0)</f>
        <v>No</v>
      </c>
      <c r="N28" s="10" t="str">
        <f>VLOOKUP(C28,'0 Composite Gap Score'!U:Y,5,0)</f>
        <v>No</v>
      </c>
      <c r="O28" s="166"/>
      <c r="P28" s="10" t="str">
        <f t="shared" si="1"/>
        <v>KENDRAPARA</v>
      </c>
      <c r="Q28" s="171" t="s">
        <v>109</v>
      </c>
      <c r="R28" s="171"/>
      <c r="S28" s="172"/>
      <c r="V28" s="159"/>
      <c r="W28" s="156"/>
      <c r="X28" s="75" t="s">
        <v>98</v>
      </c>
    </row>
    <row r="29" spans="1:24" x14ac:dyDescent="0.35">
      <c r="A29" s="161"/>
      <c r="B29" s="64">
        <f t="shared" si="2"/>
        <v>28</v>
      </c>
      <c r="C29" s="10" t="str">
        <f>'0 Composite Gap Score'!AE30</f>
        <v>JAGATSINGHAPUR</v>
      </c>
      <c r="D29" s="10">
        <f>VLOOKUP(C29,'0 Composite Gap Score'!B:C,2,0)</f>
        <v>2.5</v>
      </c>
      <c r="E29" s="10">
        <f>VLOOKUP(C29,'0 Composite Gap Score'!B:H,3,0)</f>
        <v>1.25</v>
      </c>
      <c r="F29" s="10">
        <f>VLOOKUP(C29,'0 Composite Gap Score'!B:H,4,0)</f>
        <v>1.25</v>
      </c>
      <c r="G29" s="10">
        <f>VLOOKUP(C29,'0 Composite Gap Score'!B:H,5,0)</f>
        <v>2</v>
      </c>
      <c r="H29" s="10">
        <f>VLOOKUP(C29,'0 Composite Gap Score'!B:H,6,0)</f>
        <v>1.25</v>
      </c>
      <c r="I29" s="10">
        <f>VLOOKUP(C29,'0 Composite Gap Score'!B:H,7,0)</f>
        <v>2</v>
      </c>
      <c r="J29" s="10">
        <f t="shared" si="0"/>
        <v>10.25</v>
      </c>
      <c r="K29" s="10" t="str">
        <f>VLOOKUP(C29,'0 Composite Gap Score'!U:Y,2,0)</f>
        <v>No</v>
      </c>
      <c r="L29" s="10" t="str">
        <f>VLOOKUP(C29,'0 Composite Gap Score'!U:Y,3,0)</f>
        <v>No</v>
      </c>
      <c r="M29" s="10" t="str">
        <f>VLOOKUP(C29,'0 Composite Gap Score'!U:Y,4,0)</f>
        <v>No</v>
      </c>
      <c r="N29" s="10" t="str">
        <f>VLOOKUP(C29,'0 Composite Gap Score'!U:Y,5,0)</f>
        <v>No</v>
      </c>
      <c r="O29" s="166"/>
      <c r="P29" s="10" t="str">
        <f t="shared" si="1"/>
        <v>JAGATSINGHAPUR</v>
      </c>
      <c r="Q29" s="171" t="s">
        <v>109</v>
      </c>
      <c r="R29" s="171"/>
      <c r="S29" s="172"/>
      <c r="V29" s="159"/>
      <c r="W29" s="156"/>
      <c r="X29" s="75" t="s">
        <v>113</v>
      </c>
    </row>
    <row r="30" spans="1:24" ht="15" thickBot="1" x14ac:dyDescent="0.4">
      <c r="A30" s="161"/>
      <c r="B30" s="64">
        <f t="shared" si="2"/>
        <v>29</v>
      </c>
      <c r="C30" s="10" t="str">
        <f>'0 Composite Gap Score'!AE31</f>
        <v>BOUDH</v>
      </c>
      <c r="D30" s="10">
        <f>VLOOKUP(C30,'0 Composite Gap Score'!B:C,2,0)</f>
        <v>1.5</v>
      </c>
      <c r="E30" s="10">
        <f>VLOOKUP(C30,'0 Composite Gap Score'!B:H,3,0)</f>
        <v>1.25</v>
      </c>
      <c r="F30" s="10">
        <f>VLOOKUP(C30,'0 Composite Gap Score'!B:H,4,0)</f>
        <v>1.5</v>
      </c>
      <c r="G30" s="10">
        <f>VLOOKUP(C30,'0 Composite Gap Score'!B:H,5,0)</f>
        <v>1.5</v>
      </c>
      <c r="H30" s="10">
        <f>VLOOKUP(C30,'0 Composite Gap Score'!B:H,6,0)</f>
        <v>1.25</v>
      </c>
      <c r="I30" s="10">
        <f>VLOOKUP(C30,'0 Composite Gap Score'!B:H,7,0)</f>
        <v>3</v>
      </c>
      <c r="J30" s="10">
        <f t="shared" si="0"/>
        <v>10</v>
      </c>
      <c r="K30" s="10" t="str">
        <f>VLOOKUP(C30,'0 Composite Gap Score'!U:Y,2,0)</f>
        <v>No</v>
      </c>
      <c r="L30" s="10" t="str">
        <f>VLOOKUP(C30,'0 Composite Gap Score'!U:Y,3,0)</f>
        <v>No</v>
      </c>
      <c r="M30" s="10" t="str">
        <f>VLOOKUP(C30,'0 Composite Gap Score'!U:Y,4,0)</f>
        <v>No</v>
      </c>
      <c r="N30" s="10" t="str">
        <f>VLOOKUP(C30,'0 Composite Gap Score'!U:Y,5,0)</f>
        <v>No</v>
      </c>
      <c r="O30" s="166"/>
      <c r="P30" s="10" t="str">
        <f t="shared" si="1"/>
        <v>BOUDH</v>
      </c>
      <c r="Q30" s="171" t="s">
        <v>109</v>
      </c>
      <c r="R30" s="171"/>
      <c r="S30" s="172"/>
      <c r="V30" s="159"/>
      <c r="W30" s="157"/>
      <c r="X30" s="76" t="s">
        <v>105</v>
      </c>
    </row>
    <row r="31" spans="1:24" x14ac:dyDescent="0.35">
      <c r="A31" s="161"/>
      <c r="B31" s="64">
        <f t="shared" si="2"/>
        <v>30</v>
      </c>
      <c r="C31" s="10" t="str">
        <f>'0 Composite Gap Score'!AE32</f>
        <v>SONAPUR</v>
      </c>
      <c r="D31" s="10">
        <f>VLOOKUP(C31,'0 Composite Gap Score'!B:C,2,0)</f>
        <v>1.75</v>
      </c>
      <c r="E31" s="10">
        <f>VLOOKUP(C31,'0 Composite Gap Score'!B:H,3,0)</f>
        <v>1.25</v>
      </c>
      <c r="F31" s="10">
        <f>VLOOKUP(C31,'0 Composite Gap Score'!B:H,4,0)</f>
        <v>1.75</v>
      </c>
      <c r="G31" s="10">
        <f>VLOOKUP(C31,'0 Composite Gap Score'!B:H,5,0)</f>
        <v>1.75</v>
      </c>
      <c r="H31" s="10">
        <f>VLOOKUP(C31,'0 Composite Gap Score'!B:H,6,0)</f>
        <v>1.25</v>
      </c>
      <c r="I31" s="10">
        <f>VLOOKUP(C31,'0 Composite Gap Score'!B:H,7,0)</f>
        <v>1.75</v>
      </c>
      <c r="J31" s="10">
        <f t="shared" si="0"/>
        <v>9.5</v>
      </c>
      <c r="K31" s="10" t="str">
        <f>VLOOKUP(C31,'0 Composite Gap Score'!U:Y,2,0)</f>
        <v>No</v>
      </c>
      <c r="L31" s="10" t="str">
        <f>VLOOKUP(C31,'0 Composite Gap Score'!U:Y,3,0)</f>
        <v>No</v>
      </c>
      <c r="M31" s="10" t="str">
        <f>VLOOKUP(C31,'0 Composite Gap Score'!U:Y,4,0)</f>
        <v>No</v>
      </c>
      <c r="N31" s="10" t="str">
        <f>VLOOKUP(C31,'0 Composite Gap Score'!U:Y,5,0)</f>
        <v>No</v>
      </c>
      <c r="O31" s="166"/>
      <c r="P31" s="10" t="str">
        <f t="shared" si="1"/>
        <v>SONAPUR</v>
      </c>
      <c r="Q31" s="171" t="s">
        <v>109</v>
      </c>
      <c r="R31" s="171"/>
      <c r="S31" s="172"/>
      <c r="V31" s="159"/>
      <c r="W31" s="155" t="s">
        <v>89</v>
      </c>
      <c r="X31" s="74" t="s">
        <v>98</v>
      </c>
    </row>
    <row r="32" spans="1:24" ht="15" thickBot="1" x14ac:dyDescent="0.4">
      <c r="A32" s="162"/>
      <c r="B32" s="64">
        <f t="shared" si="2"/>
        <v>31</v>
      </c>
      <c r="C32" s="14" t="str">
        <f>'0 Composite Gap Score'!AE33</f>
        <v>DEOGARH</v>
      </c>
      <c r="D32" s="14">
        <f>VLOOKUP(C32,'0 Composite Gap Score'!B:C,2,0)</f>
        <v>1.5</v>
      </c>
      <c r="E32" s="14">
        <f>VLOOKUP(C32,'0 Composite Gap Score'!B:H,3,0)</f>
        <v>1.5</v>
      </c>
      <c r="F32" s="14">
        <f>VLOOKUP(C32,'0 Composite Gap Score'!B:H,4,0)</f>
        <v>1.5</v>
      </c>
      <c r="G32" s="14">
        <f>VLOOKUP(C32,'0 Composite Gap Score'!B:H,5,0)</f>
        <v>1.5</v>
      </c>
      <c r="H32" s="14">
        <f>VLOOKUP(C32,'0 Composite Gap Score'!B:H,6,0)</f>
        <v>1.25</v>
      </c>
      <c r="I32" s="14">
        <f>VLOOKUP(C32,'0 Composite Gap Score'!B:H,7,0)</f>
        <v>2</v>
      </c>
      <c r="J32" s="10">
        <f t="shared" si="0"/>
        <v>9.25</v>
      </c>
      <c r="K32" s="14" t="str">
        <f>VLOOKUP(C32,'0 Composite Gap Score'!U:Y,2,0)</f>
        <v>Yes</v>
      </c>
      <c r="L32" s="14" t="str">
        <f>VLOOKUP(C32,'0 Composite Gap Score'!U:Y,3,0)</f>
        <v>No</v>
      </c>
      <c r="M32" s="14" t="str">
        <f>VLOOKUP(C32,'0 Composite Gap Score'!U:Y,4,0)</f>
        <v>No</v>
      </c>
      <c r="N32" s="14" t="str">
        <f>VLOOKUP(C32,'0 Composite Gap Score'!U:Y,5,0)</f>
        <v>No</v>
      </c>
      <c r="O32" s="167"/>
      <c r="P32" s="14" t="str">
        <f t="shared" si="1"/>
        <v>DEOGARH</v>
      </c>
      <c r="Q32" s="163" t="s">
        <v>109</v>
      </c>
      <c r="R32" s="163"/>
      <c r="S32" s="164"/>
      <c r="V32" s="159"/>
      <c r="W32" s="156"/>
      <c r="X32" s="75" t="s">
        <v>107</v>
      </c>
    </row>
    <row r="33" spans="22:24" ht="15" thickBot="1" x14ac:dyDescent="0.4">
      <c r="V33" s="159"/>
      <c r="W33" s="157"/>
      <c r="X33" s="76" t="s">
        <v>117</v>
      </c>
    </row>
    <row r="34" spans="22:24" x14ac:dyDescent="0.35">
      <c r="V34" s="159"/>
      <c r="W34" s="155" t="s">
        <v>118</v>
      </c>
      <c r="X34" s="74" t="s">
        <v>113</v>
      </c>
    </row>
    <row r="35" spans="22:24" x14ac:dyDescent="0.35">
      <c r="V35" s="159"/>
      <c r="W35" s="156"/>
      <c r="X35" s="75" t="s">
        <v>99</v>
      </c>
    </row>
    <row r="36" spans="22:24" x14ac:dyDescent="0.35">
      <c r="V36" s="159"/>
      <c r="W36" s="156"/>
      <c r="X36" s="75" t="s">
        <v>105</v>
      </c>
    </row>
    <row r="37" spans="22:24" ht="15" thickBot="1" x14ac:dyDescent="0.4">
      <c r="V37" s="160"/>
      <c r="W37" s="157"/>
      <c r="X37" s="76" t="s">
        <v>112</v>
      </c>
    </row>
  </sheetData>
  <mergeCells count="24">
    <mergeCell ref="Q30:S30"/>
    <mergeCell ref="Q31:S31"/>
    <mergeCell ref="Q19:S19"/>
    <mergeCell ref="Q20:S20"/>
    <mergeCell ref="Q21:S21"/>
    <mergeCell ref="Q23:S23"/>
    <mergeCell ref="Q24:S24"/>
    <mergeCell ref="Q25:S25"/>
    <mergeCell ref="W27:W30"/>
    <mergeCell ref="W31:W33"/>
    <mergeCell ref="W34:W37"/>
    <mergeCell ref="V1:V37"/>
    <mergeCell ref="A1:A32"/>
    <mergeCell ref="Q32:S32"/>
    <mergeCell ref="O1:O32"/>
    <mergeCell ref="W2:W9"/>
    <mergeCell ref="W10:W15"/>
    <mergeCell ref="W16:W19"/>
    <mergeCell ref="W20:W22"/>
    <mergeCell ref="W23:W26"/>
    <mergeCell ref="Q26:S26"/>
    <mergeCell ref="Q27:S27"/>
    <mergeCell ref="Q28:S28"/>
    <mergeCell ref="Q29:S2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5668-0385-4661-B816-25E96AAAC919}">
  <dimension ref="A1:AN33"/>
  <sheetViews>
    <sheetView zoomScale="80" zoomScaleNormal="80" workbookViewId="0">
      <selection activeCell="B3" sqref="B3"/>
    </sheetView>
  </sheetViews>
  <sheetFormatPr defaultRowHeight="15" customHeight="1" x14ac:dyDescent="0.35"/>
  <cols>
    <col min="2" max="2" width="21.81640625" customWidth="1"/>
    <col min="3" max="3" width="11.1796875" customWidth="1"/>
    <col min="4" max="4" width="13.1796875" customWidth="1"/>
    <col min="5" max="5" width="11.81640625" customWidth="1"/>
    <col min="6" max="6" width="20.453125" style="2" customWidth="1"/>
    <col min="7" max="7" width="12.453125" customWidth="1"/>
    <col min="8" max="8" width="14.453125" customWidth="1"/>
    <col min="9" max="9" width="14" customWidth="1"/>
    <col min="10" max="10" width="12.81640625" customWidth="1"/>
    <col min="11" max="11" width="11.7265625" customWidth="1"/>
    <col min="13" max="13" width="20.453125" customWidth="1"/>
    <col min="14" max="15" width="17.7265625" customWidth="1"/>
    <col min="16" max="16" width="14.453125" customWidth="1"/>
    <col min="17" max="17" width="11.54296875" customWidth="1"/>
    <col min="19" max="19" width="11.54296875" customWidth="1"/>
    <col min="21" max="21" width="22.54296875" customWidth="1"/>
    <col min="22" max="23" width="10.81640625" customWidth="1"/>
    <col min="25" max="25" width="10.81640625" customWidth="1"/>
    <col min="28" max="28" width="9.7265625" hidden="1" customWidth="1"/>
    <col min="29" max="29" width="19.7265625" hidden="1" customWidth="1"/>
    <col min="31" max="31" width="21.453125" customWidth="1"/>
  </cols>
  <sheetData>
    <row r="1" spans="1:40" s="1" customFormat="1" ht="58" x14ac:dyDescent="0.35">
      <c r="A1" s="173" t="s">
        <v>119</v>
      </c>
      <c r="B1" s="16" t="s">
        <v>65</v>
      </c>
      <c r="C1" s="16" t="s">
        <v>66</v>
      </c>
      <c r="D1" s="16" t="s">
        <v>67</v>
      </c>
      <c r="E1" s="16" t="s">
        <v>68</v>
      </c>
      <c r="F1" s="16" t="s">
        <v>69</v>
      </c>
      <c r="G1" s="16" t="s">
        <v>70</v>
      </c>
      <c r="H1" s="16" t="s">
        <v>71</v>
      </c>
      <c r="I1" s="16" t="s">
        <v>120</v>
      </c>
      <c r="J1" s="17" t="s">
        <v>121</v>
      </c>
      <c r="L1" s="176" t="s">
        <v>122</v>
      </c>
      <c r="M1" s="60" t="s">
        <v>65</v>
      </c>
      <c r="N1" s="11" t="s">
        <v>123</v>
      </c>
      <c r="O1" s="11" t="s">
        <v>124</v>
      </c>
      <c r="P1" s="11" t="s">
        <v>125</v>
      </c>
      <c r="Q1" s="11" t="s">
        <v>126</v>
      </c>
      <c r="R1" s="12" t="s">
        <v>127</v>
      </c>
      <c r="T1" s="179" t="s">
        <v>128</v>
      </c>
      <c r="U1" s="11" t="s">
        <v>65</v>
      </c>
      <c r="V1" s="11" t="s">
        <v>73</v>
      </c>
      <c r="W1" s="11" t="s">
        <v>74</v>
      </c>
      <c r="X1" s="11" t="s">
        <v>75</v>
      </c>
      <c r="Y1" s="12" t="s">
        <v>76</v>
      </c>
      <c r="AA1" s="182" t="s">
        <v>129</v>
      </c>
      <c r="AB1" s="68" t="s">
        <v>130</v>
      </c>
      <c r="AC1" s="68" t="s">
        <v>131</v>
      </c>
      <c r="AD1" s="11" t="s">
        <v>132</v>
      </c>
      <c r="AE1" s="12" t="s">
        <v>133</v>
      </c>
    </row>
    <row r="2" spans="1:40" ht="14.5" x14ac:dyDescent="0.35">
      <c r="A2" s="174"/>
      <c r="B2" s="96"/>
      <c r="C2" s="96"/>
      <c r="D2" s="96"/>
      <c r="E2" s="96"/>
      <c r="F2" s="96"/>
      <c r="G2" s="96"/>
      <c r="H2" s="96"/>
      <c r="I2" s="96"/>
      <c r="J2" s="128"/>
      <c r="L2" s="177"/>
      <c r="M2" s="125"/>
      <c r="N2" s="126">
        <v>2022</v>
      </c>
      <c r="O2" s="126">
        <f>N2</f>
        <v>2022</v>
      </c>
      <c r="P2" s="126">
        <f>N2</f>
        <v>2022</v>
      </c>
      <c r="Q2" s="126"/>
      <c r="R2" s="127"/>
      <c r="T2" s="180"/>
      <c r="U2" s="126"/>
      <c r="V2" s="126"/>
      <c r="W2" s="126"/>
      <c r="X2" s="126"/>
      <c r="Y2" s="127"/>
      <c r="AA2" s="183"/>
      <c r="AB2" s="67">
        <f t="shared" ref="AB2:AB32" si="0">J3</f>
        <v>19</v>
      </c>
      <c r="AC2" s="67" t="str">
        <f t="shared" ref="AC2:AC32" si="1">B3</f>
        <v>ANUGUL</v>
      </c>
      <c r="AD2" s="126"/>
      <c r="AE2" s="127"/>
      <c r="AN2" t="e">
        <f>MEDIAN(#REF!)</f>
        <v>#REF!</v>
      </c>
    </row>
    <row r="3" spans="1:40" ht="14.5" x14ac:dyDescent="0.35">
      <c r="A3" s="174"/>
      <c r="B3" s="9" t="s">
        <v>134</v>
      </c>
      <c r="C3" s="9">
        <f>VLOOKUP(B3,'1 Notification Gap'!AR:AX,7,0)</f>
        <v>3.25</v>
      </c>
      <c r="D3" s="9">
        <f>VLOOKUP(B3,'2 Diabetes Testing Gap'!AH:AN,7,0)</f>
        <v>2.75</v>
      </c>
      <c r="E3" s="9">
        <f>VLOOKUP(B3,'3 HIV Testing Gap'!AH:AN,7,0)</f>
        <v>3.5</v>
      </c>
      <c r="F3" s="55">
        <f>VLOOKUP(B3,'4 MC Gap'!AU:BA,7,0)</f>
        <v>1.75</v>
      </c>
      <c r="G3" s="9">
        <f>VLOOKUP(B3,'5 UDST Gap'!AH:AN,7,0)</f>
        <v>2.75</v>
      </c>
      <c r="H3" s="9">
        <f>VLOOKUP(B3,'6 Treatment Outcome Gap'!AH:AN,7,0)</f>
        <v>1.25</v>
      </c>
      <c r="I3" s="9">
        <f t="shared" ref="I3:I33" si="2">SUM(C3:H3)</f>
        <v>15.25</v>
      </c>
      <c r="J3" s="13">
        <f>IF(COUNTIF($I$3:$I$33,I3)&gt;1,_xlfn.RANK.EQ(I3,$I$3:$I$33)+COUNTIF(I$3:$I3,I3)-1,_xlfn.RANK.EQ(I3,$I$3:$I$33))</f>
        <v>19</v>
      </c>
      <c r="L3" s="177"/>
      <c r="M3" s="124" t="str">
        <f t="shared" ref="M3:M33" si="3">B3</f>
        <v>ANUGUL</v>
      </c>
      <c r="N3" s="57">
        <v>130</v>
      </c>
      <c r="O3" s="57">
        <v>94</v>
      </c>
      <c r="P3" s="57">
        <v>17</v>
      </c>
      <c r="Q3" s="59">
        <f>IF(N3&gt;200,0.33,0) + IF(O3&gt;50,0.33,0) + IF(P3&gt;20,0.33,0)</f>
        <v>0.33</v>
      </c>
      <c r="R3" s="62" t="str">
        <f>IF(Q3&gt;0.95, "Yes", "No")</f>
        <v>No</v>
      </c>
      <c r="T3" s="180"/>
      <c r="U3" s="10" t="str">
        <f t="shared" ref="U3:U33" si="4">B3</f>
        <v>ANUGUL</v>
      </c>
      <c r="V3" s="57" t="s">
        <v>135</v>
      </c>
      <c r="W3" s="10" t="str">
        <f t="shared" ref="W3:W33" si="5">VLOOKUP(U3,M:R,6,0)</f>
        <v>No</v>
      </c>
      <c r="X3" s="57" t="s">
        <v>135</v>
      </c>
      <c r="Y3" s="65" t="s">
        <v>135</v>
      </c>
      <c r="AA3" s="183"/>
      <c r="AB3" s="67">
        <f t="shared" si="0"/>
        <v>2</v>
      </c>
      <c r="AC3" s="67" t="str">
        <f t="shared" si="1"/>
        <v>BALANGIR</v>
      </c>
      <c r="AD3" s="64">
        <v>1</v>
      </c>
      <c r="AE3" s="13" t="str">
        <f>VLOOKUP(AD3,AB:AC,2,0)</f>
        <v>CUTTACK</v>
      </c>
    </row>
    <row r="4" spans="1:40" ht="14.5" x14ac:dyDescent="0.35">
      <c r="A4" s="174"/>
      <c r="B4" s="9" t="s">
        <v>136</v>
      </c>
      <c r="C4" s="9">
        <f>VLOOKUP(B4,'1 Notification Gap'!AR:AX,7,0)</f>
        <v>3.75</v>
      </c>
      <c r="D4" s="9">
        <f>VLOOKUP(B4,'2 Diabetes Testing Gap'!AH:AN,7,0)</f>
        <v>4.5</v>
      </c>
      <c r="E4" s="9">
        <f>VLOOKUP(B4,'3 HIV Testing Gap'!AH:AN,7,0)</f>
        <v>4.75</v>
      </c>
      <c r="F4" s="55">
        <f>VLOOKUP(B4,'4 MC Gap'!AU:BA,7,0)</f>
        <v>5</v>
      </c>
      <c r="G4" s="9">
        <f>VLOOKUP(B4,'5 UDST Gap'!AH:AN,7,0)</f>
        <v>5</v>
      </c>
      <c r="H4" s="9">
        <f>VLOOKUP(B4,'6 Treatment Outcome Gap'!AH:AN,7,0)</f>
        <v>3</v>
      </c>
      <c r="I4" s="9">
        <f t="shared" si="2"/>
        <v>26</v>
      </c>
      <c r="J4" s="13">
        <f>IF(COUNTIF($I$3:$I$33,I4)&gt;1,_xlfn.RANK.EQ(I4,$I$3:$I$33)+COUNTIF(I$3:$I4,I4)-1,_xlfn.RANK.EQ(I4,$I$3:$I$33))</f>
        <v>2</v>
      </c>
      <c r="L4" s="177"/>
      <c r="M4" s="124" t="str">
        <f t="shared" si="3"/>
        <v>BALANGIR</v>
      </c>
      <c r="N4" s="57">
        <v>250</v>
      </c>
      <c r="O4" s="57">
        <v>124</v>
      </c>
      <c r="P4" s="57">
        <v>20</v>
      </c>
      <c r="Q4" s="59">
        <f t="shared" ref="Q4:Q33" si="6">IF(N4&gt;200,0.33,0) + IF(O4&gt;50,0.33,0) + IF(P4&gt;20,0.33,0)</f>
        <v>0.66</v>
      </c>
      <c r="R4" s="62" t="str">
        <f t="shared" ref="R4:R33" si="7">IF(Q4&gt;0.95, "Yes", "No")</f>
        <v>No</v>
      </c>
      <c r="T4" s="180"/>
      <c r="U4" s="10" t="str">
        <f t="shared" si="4"/>
        <v>BALANGIR</v>
      </c>
      <c r="V4" s="57" t="s">
        <v>135</v>
      </c>
      <c r="W4" s="10" t="str">
        <f t="shared" si="5"/>
        <v>No</v>
      </c>
      <c r="X4" s="57" t="s">
        <v>135</v>
      </c>
      <c r="Y4" s="65" t="s">
        <v>135</v>
      </c>
      <c r="AA4" s="183"/>
      <c r="AB4" s="67">
        <f t="shared" si="0"/>
        <v>7</v>
      </c>
      <c r="AC4" s="67" t="str">
        <f t="shared" si="1"/>
        <v>BALESHWAR</v>
      </c>
      <c r="AD4" s="64">
        <f>AD3+1</f>
        <v>2</v>
      </c>
      <c r="AE4" s="13" t="str">
        <f t="shared" ref="AE4:AE33" si="8">VLOOKUP(AD4,AB:AC,2,0)</f>
        <v>BALANGIR</v>
      </c>
    </row>
    <row r="5" spans="1:40" ht="14.5" x14ac:dyDescent="0.35">
      <c r="A5" s="174"/>
      <c r="B5" s="9" t="s">
        <v>137</v>
      </c>
      <c r="C5" s="9">
        <f>VLOOKUP(B5,'1 Notification Gap'!AR:AX,7,0)</f>
        <v>4.75</v>
      </c>
      <c r="D5" s="9">
        <f>VLOOKUP(B5,'2 Diabetes Testing Gap'!AH:AN,7,0)</f>
        <v>5</v>
      </c>
      <c r="E5" s="9">
        <f>VLOOKUP(B5,'3 HIV Testing Gap'!AH:AN,7,0)</f>
        <v>4.75</v>
      </c>
      <c r="F5" s="55">
        <f>VLOOKUP(B5,'4 MC Gap'!AU:BA,7,0)</f>
        <v>2.25</v>
      </c>
      <c r="G5" s="9">
        <f>VLOOKUP(B5,'5 UDST Gap'!AH:AN,7,0)</f>
        <v>4.75</v>
      </c>
      <c r="H5" s="9">
        <f>VLOOKUP(B5,'6 Treatment Outcome Gap'!AH:AN,7,0)</f>
        <v>2</v>
      </c>
      <c r="I5" s="9">
        <f t="shared" si="2"/>
        <v>23.5</v>
      </c>
      <c r="J5" s="13">
        <f>IF(COUNTIF($I$3:$I$33,I5)&gt;1,_xlfn.RANK.EQ(I5,$I$3:$I$33)+COUNTIF(I$3:$I5,I5)-1,_xlfn.RANK.EQ(I5,$I$3:$I$33))</f>
        <v>7</v>
      </c>
      <c r="L5" s="177"/>
      <c r="M5" s="124" t="str">
        <f t="shared" si="3"/>
        <v>BALESHWAR</v>
      </c>
      <c r="N5" s="57">
        <v>230</v>
      </c>
      <c r="O5" s="57">
        <v>214</v>
      </c>
      <c r="P5" s="57">
        <v>33</v>
      </c>
      <c r="Q5" s="59">
        <f t="shared" si="6"/>
        <v>0.99</v>
      </c>
      <c r="R5" s="62" t="str">
        <f t="shared" si="7"/>
        <v>Yes</v>
      </c>
      <c r="T5" s="180"/>
      <c r="U5" s="10" t="str">
        <f t="shared" si="4"/>
        <v>BALESHWAR</v>
      </c>
      <c r="V5" s="57" t="s">
        <v>138</v>
      </c>
      <c r="W5" s="10" t="str">
        <f t="shared" si="5"/>
        <v>Yes</v>
      </c>
      <c r="X5" s="57" t="s">
        <v>135</v>
      </c>
      <c r="Y5" s="65" t="s">
        <v>135</v>
      </c>
      <c r="AA5" s="183"/>
      <c r="AB5" s="67">
        <f t="shared" si="0"/>
        <v>13</v>
      </c>
      <c r="AC5" s="67" t="str">
        <f t="shared" si="1"/>
        <v>BARGARH</v>
      </c>
      <c r="AD5" s="64">
        <f t="shared" ref="AD5:AD33" si="9">AD4+1</f>
        <v>3</v>
      </c>
      <c r="AE5" s="13" t="str">
        <f t="shared" si="8"/>
        <v>GANJAM</v>
      </c>
    </row>
    <row r="6" spans="1:40" ht="14.5" x14ac:dyDescent="0.35">
      <c r="A6" s="174"/>
      <c r="B6" s="9" t="s">
        <v>139</v>
      </c>
      <c r="C6" s="9">
        <f>VLOOKUP(B6,'1 Notification Gap'!AR:AX,7,0)</f>
        <v>4.5</v>
      </c>
      <c r="D6" s="9">
        <f>VLOOKUP(B6,'2 Diabetes Testing Gap'!AH:AN,7,0)</f>
        <v>3.25</v>
      </c>
      <c r="E6" s="9">
        <f>VLOOKUP(B6,'3 HIV Testing Gap'!AH:AN,7,0)</f>
        <v>3.25</v>
      </c>
      <c r="F6" s="55">
        <f>VLOOKUP(B6,'4 MC Gap'!AU:BA,7,0)</f>
        <v>2.5</v>
      </c>
      <c r="G6" s="9">
        <f>VLOOKUP(B6,'5 UDST Gap'!AH:AN,7,0)</f>
        <v>3.75</v>
      </c>
      <c r="H6" s="9">
        <f>VLOOKUP(B6,'6 Treatment Outcome Gap'!AH:AN,7,0)</f>
        <v>2.5</v>
      </c>
      <c r="I6" s="9">
        <f t="shared" si="2"/>
        <v>19.75</v>
      </c>
      <c r="J6" s="13">
        <f>IF(COUNTIF($I$3:$I$33,I6)&gt;1,_xlfn.RANK.EQ(I6,$I$3:$I$33)+COUNTIF(I$3:$I6,I6)-1,_xlfn.RANK.EQ(I6,$I$3:$I$33))</f>
        <v>13</v>
      </c>
      <c r="L6" s="177"/>
      <c r="M6" s="124" t="str">
        <f t="shared" si="3"/>
        <v>BARGARH</v>
      </c>
      <c r="N6" s="57">
        <v>250</v>
      </c>
      <c r="O6" s="57">
        <v>54</v>
      </c>
      <c r="P6" s="57">
        <v>13</v>
      </c>
      <c r="Q6" s="59">
        <f t="shared" si="6"/>
        <v>0.66</v>
      </c>
      <c r="R6" s="62" t="str">
        <f t="shared" si="7"/>
        <v>No</v>
      </c>
      <c r="T6" s="180"/>
      <c r="U6" s="10" t="str">
        <f t="shared" si="4"/>
        <v>BARGARH</v>
      </c>
      <c r="V6" s="57" t="s">
        <v>135</v>
      </c>
      <c r="W6" s="10" t="str">
        <f t="shared" si="5"/>
        <v>No</v>
      </c>
      <c r="X6" s="57" t="s">
        <v>135</v>
      </c>
      <c r="Y6" s="65" t="s">
        <v>135</v>
      </c>
      <c r="AA6" s="183"/>
      <c r="AB6" s="67">
        <f t="shared" si="0"/>
        <v>18</v>
      </c>
      <c r="AC6" s="67" t="str">
        <f t="shared" si="1"/>
        <v>BHADRAK</v>
      </c>
      <c r="AD6" s="64">
        <f t="shared" si="9"/>
        <v>4</v>
      </c>
      <c r="AE6" s="13" t="str">
        <f t="shared" si="8"/>
        <v>SAMBALPUR</v>
      </c>
    </row>
    <row r="7" spans="1:40" ht="14.5" x14ac:dyDescent="0.35">
      <c r="A7" s="174"/>
      <c r="B7" s="9" t="s">
        <v>140</v>
      </c>
      <c r="C7" s="9">
        <f>VLOOKUP(B7,'1 Notification Gap'!AR:AX,7,0)</f>
        <v>4</v>
      </c>
      <c r="D7" s="9">
        <f>VLOOKUP(B7,'2 Diabetes Testing Gap'!AH:AN,7,0)</f>
        <v>2.25</v>
      </c>
      <c r="E7" s="9">
        <f>VLOOKUP(B7,'3 HIV Testing Gap'!AH:AN,7,0)</f>
        <v>2.25</v>
      </c>
      <c r="F7" s="55">
        <f>VLOOKUP(B7,'4 MC Gap'!AU:BA,7,0)</f>
        <v>2.5</v>
      </c>
      <c r="G7" s="9">
        <f>VLOOKUP(B7,'5 UDST Gap'!AH:AN,7,0)</f>
        <v>2.5</v>
      </c>
      <c r="H7" s="9">
        <f>VLOOKUP(B7,'6 Treatment Outcome Gap'!AH:AN,7,0)</f>
        <v>2</v>
      </c>
      <c r="I7" s="9">
        <f t="shared" si="2"/>
        <v>15.5</v>
      </c>
      <c r="J7" s="13">
        <f>IF(COUNTIF($I$3:$I$33,I7)&gt;1,_xlfn.RANK.EQ(I7,$I$3:$I$33)+COUNTIF(I$3:$I7,I7)-1,_xlfn.RANK.EQ(I7,$I$3:$I$33))</f>
        <v>18</v>
      </c>
      <c r="L7" s="177"/>
      <c r="M7" s="124" t="str">
        <f t="shared" si="3"/>
        <v>BHADRAK</v>
      </c>
      <c r="N7" s="57">
        <v>200</v>
      </c>
      <c r="O7" s="57">
        <v>71</v>
      </c>
      <c r="P7" s="57">
        <v>24</v>
      </c>
      <c r="Q7" s="59">
        <f t="shared" si="6"/>
        <v>0.66</v>
      </c>
      <c r="R7" s="62" t="str">
        <f t="shared" si="7"/>
        <v>No</v>
      </c>
      <c r="T7" s="180"/>
      <c r="U7" s="10" t="str">
        <f t="shared" si="4"/>
        <v>BHADRAK</v>
      </c>
      <c r="V7" s="57" t="s">
        <v>135</v>
      </c>
      <c r="W7" s="10" t="str">
        <f t="shared" si="5"/>
        <v>No</v>
      </c>
      <c r="X7" s="57" t="s">
        <v>135</v>
      </c>
      <c r="Y7" s="65" t="s">
        <v>135</v>
      </c>
      <c r="AA7" s="183"/>
      <c r="AB7" s="67">
        <f t="shared" si="0"/>
        <v>6</v>
      </c>
      <c r="AC7" s="67" t="str">
        <f t="shared" si="1"/>
        <v>BHUBANESHWAR MC</v>
      </c>
      <c r="AD7" s="64">
        <f t="shared" si="9"/>
        <v>5</v>
      </c>
      <c r="AE7" s="13" t="str">
        <f t="shared" si="8"/>
        <v>SUNDARGARH</v>
      </c>
    </row>
    <row r="8" spans="1:40" ht="14.5" x14ac:dyDescent="0.35">
      <c r="A8" s="174"/>
      <c r="B8" s="9" t="s">
        <v>141</v>
      </c>
      <c r="C8" s="9">
        <f>VLOOKUP(B8,'1 Notification Gap'!AR:AX,7,0)</f>
        <v>4.5</v>
      </c>
      <c r="D8" s="9">
        <f>VLOOKUP(B8,'2 Diabetes Testing Gap'!AH:AN,7,0)</f>
        <v>4</v>
      </c>
      <c r="E8" s="9">
        <f>VLOOKUP(B8,'3 HIV Testing Gap'!AH:AN,7,0)</f>
        <v>5</v>
      </c>
      <c r="F8" s="55">
        <f>VLOOKUP(B8,'4 MC Gap'!AU:BA,7,0)</f>
        <v>5</v>
      </c>
      <c r="G8" s="9">
        <f>VLOOKUP(B8,'5 UDST Gap'!AH:AN,7,0)</f>
        <v>3.5</v>
      </c>
      <c r="H8" s="9">
        <f>VLOOKUP(B8,'6 Treatment Outcome Gap'!AH:AN,7,0)</f>
        <v>1.75</v>
      </c>
      <c r="I8" s="9">
        <f t="shared" si="2"/>
        <v>23.75</v>
      </c>
      <c r="J8" s="13">
        <f>IF(COUNTIF($I$3:$I$33,I8)&gt;1,_xlfn.RANK.EQ(I8,$I$3:$I$33)+COUNTIF(I$3:$I8,I8)-1,_xlfn.RANK.EQ(I8,$I$3:$I$33))</f>
        <v>6</v>
      </c>
      <c r="L8" s="177"/>
      <c r="M8" s="124" t="str">
        <f t="shared" si="3"/>
        <v>BHUBANESHWAR MC</v>
      </c>
      <c r="N8" s="57">
        <v>1100</v>
      </c>
      <c r="O8" s="57">
        <v>417</v>
      </c>
      <c r="P8" s="57">
        <v>103</v>
      </c>
      <c r="Q8" s="59">
        <f t="shared" si="6"/>
        <v>0.99</v>
      </c>
      <c r="R8" s="62" t="str">
        <f t="shared" si="7"/>
        <v>Yes</v>
      </c>
      <c r="T8" s="180"/>
      <c r="U8" s="10" t="str">
        <f t="shared" si="4"/>
        <v>BHUBANESHWAR MC</v>
      </c>
      <c r="V8" s="57" t="s">
        <v>135</v>
      </c>
      <c r="W8" s="10" t="str">
        <f t="shared" si="5"/>
        <v>Yes</v>
      </c>
      <c r="X8" s="57" t="s">
        <v>138</v>
      </c>
      <c r="Y8" s="65" t="s">
        <v>138</v>
      </c>
      <c r="AA8" s="183"/>
      <c r="AB8" s="67">
        <f t="shared" si="0"/>
        <v>29</v>
      </c>
      <c r="AC8" s="67" t="str">
        <f t="shared" si="1"/>
        <v>BOUDH</v>
      </c>
      <c r="AD8" s="64">
        <f t="shared" si="9"/>
        <v>6</v>
      </c>
      <c r="AE8" s="13" t="str">
        <f t="shared" si="8"/>
        <v>BHUBANESHWAR MC</v>
      </c>
    </row>
    <row r="9" spans="1:40" ht="14.5" x14ac:dyDescent="0.35">
      <c r="A9" s="174"/>
      <c r="B9" s="9" t="s">
        <v>142</v>
      </c>
      <c r="C9" s="9">
        <f>VLOOKUP(B9,'1 Notification Gap'!AR:AX,7,0)</f>
        <v>1.5</v>
      </c>
      <c r="D9" s="9">
        <f>VLOOKUP(B9,'2 Diabetes Testing Gap'!AH:AN,7,0)</f>
        <v>1.25</v>
      </c>
      <c r="E9" s="9">
        <f>VLOOKUP(B9,'3 HIV Testing Gap'!AH:AN,7,0)</f>
        <v>1.5</v>
      </c>
      <c r="F9" s="55">
        <f>VLOOKUP(B9,'4 MC Gap'!AU:BA,7,0)</f>
        <v>1.5</v>
      </c>
      <c r="G9" s="9">
        <f>VLOOKUP(B9,'5 UDST Gap'!AH:AN,7,0)</f>
        <v>1.25</v>
      </c>
      <c r="H9" s="9">
        <f>VLOOKUP(B9,'6 Treatment Outcome Gap'!AH:AN,7,0)</f>
        <v>3</v>
      </c>
      <c r="I9" s="9">
        <f t="shared" si="2"/>
        <v>10</v>
      </c>
      <c r="J9" s="13">
        <f>IF(COUNTIF($I$3:$I$33,I9)&gt;1,_xlfn.RANK.EQ(I9,$I$3:$I$33)+COUNTIF(I$3:$I9,I9)-1,_xlfn.RANK.EQ(I9,$I$3:$I$33))</f>
        <v>29</v>
      </c>
      <c r="L9" s="177"/>
      <c r="M9" s="124" t="str">
        <f t="shared" si="3"/>
        <v>BOUDH</v>
      </c>
      <c r="N9" s="57">
        <v>10</v>
      </c>
      <c r="O9" s="57">
        <v>103</v>
      </c>
      <c r="P9" s="57">
        <v>4</v>
      </c>
      <c r="Q9" s="59">
        <f t="shared" si="6"/>
        <v>0.33</v>
      </c>
      <c r="R9" s="62" t="str">
        <f t="shared" si="7"/>
        <v>No</v>
      </c>
      <c r="T9" s="180"/>
      <c r="U9" s="10" t="str">
        <f t="shared" si="4"/>
        <v>BOUDH</v>
      </c>
      <c r="V9" s="57" t="s">
        <v>135</v>
      </c>
      <c r="W9" s="10" t="str">
        <f t="shared" si="5"/>
        <v>No</v>
      </c>
      <c r="X9" s="57" t="s">
        <v>135</v>
      </c>
      <c r="Y9" s="65" t="s">
        <v>135</v>
      </c>
      <c r="AA9" s="183"/>
      <c r="AB9" s="67">
        <f t="shared" si="0"/>
        <v>1</v>
      </c>
      <c r="AC9" s="67" t="str">
        <f t="shared" si="1"/>
        <v>CUTTACK</v>
      </c>
      <c r="AD9" s="64">
        <f t="shared" si="9"/>
        <v>7</v>
      </c>
      <c r="AE9" s="13" t="str">
        <f t="shared" si="8"/>
        <v>BALESHWAR</v>
      </c>
    </row>
    <row r="10" spans="1:40" ht="14.5" x14ac:dyDescent="0.35">
      <c r="A10" s="174"/>
      <c r="B10" s="9" t="s">
        <v>143</v>
      </c>
      <c r="C10" s="9">
        <f>VLOOKUP(B10,'1 Notification Gap'!AR:AX,7,0)</f>
        <v>3.75</v>
      </c>
      <c r="D10" s="9">
        <f>VLOOKUP(B10,'2 Diabetes Testing Gap'!AH:AN,7,0)</f>
        <v>5</v>
      </c>
      <c r="E10" s="9">
        <f>VLOOKUP(B10,'3 HIV Testing Gap'!AH:AN,7,0)</f>
        <v>4.75</v>
      </c>
      <c r="F10" s="55">
        <f>VLOOKUP(B10,'4 MC Gap'!AU:BA,7,0)</f>
        <v>4.25</v>
      </c>
      <c r="G10" s="9">
        <f>VLOOKUP(B10,'5 UDST Gap'!AH:AN,7,0)</f>
        <v>4.5</v>
      </c>
      <c r="H10" s="9">
        <f>VLOOKUP(B10,'6 Treatment Outcome Gap'!AH:AN,7,0)</f>
        <v>5</v>
      </c>
      <c r="I10" s="9">
        <f t="shared" si="2"/>
        <v>27.25</v>
      </c>
      <c r="J10" s="13">
        <f>IF(COUNTIF($I$3:$I$33,I10)&gt;1,_xlfn.RANK.EQ(I10,$I$3:$I$33)+COUNTIF(I$3:$I10,I10)-1,_xlfn.RANK.EQ(I10,$I$3:$I$33))</f>
        <v>1</v>
      </c>
      <c r="L10" s="177"/>
      <c r="M10" s="124" t="str">
        <f t="shared" si="3"/>
        <v>CUTTACK</v>
      </c>
      <c r="N10" s="57">
        <v>1100</v>
      </c>
      <c r="O10" s="57">
        <v>343</v>
      </c>
      <c r="P10" s="57">
        <v>129</v>
      </c>
      <c r="Q10" s="59">
        <f t="shared" si="6"/>
        <v>0.99</v>
      </c>
      <c r="R10" s="62" t="str">
        <f t="shared" si="7"/>
        <v>Yes</v>
      </c>
      <c r="T10" s="180"/>
      <c r="U10" s="10" t="str">
        <f t="shared" si="4"/>
        <v>CUTTACK</v>
      </c>
      <c r="V10" s="57" t="s">
        <v>135</v>
      </c>
      <c r="W10" s="10" t="str">
        <f t="shared" si="5"/>
        <v>Yes</v>
      </c>
      <c r="X10" s="57" t="s">
        <v>138</v>
      </c>
      <c r="Y10" s="65" t="s">
        <v>138</v>
      </c>
      <c r="AA10" s="183"/>
      <c r="AB10" s="67">
        <f t="shared" si="0"/>
        <v>31</v>
      </c>
      <c r="AC10" s="67" t="str">
        <f t="shared" si="1"/>
        <v>DEOGARH</v>
      </c>
      <c r="AD10" s="64">
        <f t="shared" si="9"/>
        <v>8</v>
      </c>
      <c r="AE10" s="13" t="str">
        <f t="shared" si="8"/>
        <v>KENDUJHAR</v>
      </c>
    </row>
    <row r="11" spans="1:40" ht="14.5" x14ac:dyDescent="0.35">
      <c r="A11" s="174"/>
      <c r="B11" s="9" t="s">
        <v>144</v>
      </c>
      <c r="C11" s="9">
        <f>VLOOKUP(B11,'1 Notification Gap'!AR:AX,7,0)</f>
        <v>1.5</v>
      </c>
      <c r="D11" s="9">
        <f>VLOOKUP(B11,'2 Diabetes Testing Gap'!AH:AN,7,0)</f>
        <v>1.5</v>
      </c>
      <c r="E11" s="9">
        <f>VLOOKUP(B11,'3 HIV Testing Gap'!AH:AN,7,0)</f>
        <v>1.5</v>
      </c>
      <c r="F11" s="55">
        <f>VLOOKUP(B11,'4 MC Gap'!AU:BA,7,0)</f>
        <v>1.5</v>
      </c>
      <c r="G11" s="9">
        <f>VLOOKUP(B11,'5 UDST Gap'!AH:AN,7,0)</f>
        <v>1.25</v>
      </c>
      <c r="H11" s="9">
        <f>VLOOKUP(B11,'6 Treatment Outcome Gap'!AH:AN,7,0)</f>
        <v>2</v>
      </c>
      <c r="I11" s="9">
        <f t="shared" si="2"/>
        <v>9.25</v>
      </c>
      <c r="J11" s="13">
        <f>IF(COUNTIF($I$3:$I$33,I11)&gt;1,_xlfn.RANK.EQ(I11,$I$3:$I$33)+COUNTIF(I$3:$I11,I11)-1,_xlfn.RANK.EQ(I11,$I$3:$I$33))</f>
        <v>31</v>
      </c>
      <c r="L11" s="177"/>
      <c r="M11" s="124" t="str">
        <f t="shared" si="3"/>
        <v>DEOGARH</v>
      </c>
      <c r="N11" s="57">
        <v>10</v>
      </c>
      <c r="O11" s="57">
        <v>3</v>
      </c>
      <c r="P11" s="57">
        <v>2</v>
      </c>
      <c r="Q11" s="59">
        <f t="shared" si="6"/>
        <v>0</v>
      </c>
      <c r="R11" s="62" t="str">
        <f t="shared" si="7"/>
        <v>No</v>
      </c>
      <c r="T11" s="180"/>
      <c r="U11" s="10" t="str">
        <f t="shared" si="4"/>
        <v>DEOGARH</v>
      </c>
      <c r="V11" s="57" t="s">
        <v>138</v>
      </c>
      <c r="W11" s="10" t="str">
        <f t="shared" si="5"/>
        <v>No</v>
      </c>
      <c r="X11" s="57" t="s">
        <v>135</v>
      </c>
      <c r="Y11" s="65" t="s">
        <v>135</v>
      </c>
      <c r="AA11" s="183"/>
      <c r="AB11" s="67">
        <f t="shared" si="0"/>
        <v>23</v>
      </c>
      <c r="AC11" s="67" t="str">
        <f t="shared" si="1"/>
        <v>DHENKANAL</v>
      </c>
      <c r="AD11" s="64">
        <f t="shared" si="9"/>
        <v>9</v>
      </c>
      <c r="AE11" s="13" t="str">
        <f t="shared" si="8"/>
        <v>KHORDHA</v>
      </c>
    </row>
    <row r="12" spans="1:40" ht="14.5" x14ac:dyDescent="0.35">
      <c r="A12" s="174"/>
      <c r="B12" s="9" t="s">
        <v>145</v>
      </c>
      <c r="C12" s="9">
        <f>VLOOKUP(B12,'1 Notification Gap'!AR:AX,7,0)</f>
        <v>2.5</v>
      </c>
      <c r="D12" s="9">
        <f>VLOOKUP(B12,'2 Diabetes Testing Gap'!AH:AN,7,0)</f>
        <v>2.75</v>
      </c>
      <c r="E12" s="9">
        <f>VLOOKUP(B12,'3 HIV Testing Gap'!AH:AN,7,0)</f>
        <v>3.25</v>
      </c>
      <c r="F12" s="55">
        <f>VLOOKUP(B12,'4 MC Gap'!AU:BA,7,0)</f>
        <v>1.25</v>
      </c>
      <c r="G12" s="9">
        <f>VLOOKUP(B12,'5 UDST Gap'!AH:AN,7,0)</f>
        <v>2.5</v>
      </c>
      <c r="H12" s="9">
        <f>VLOOKUP(B12,'6 Treatment Outcome Gap'!AH:AN,7,0)</f>
        <v>2</v>
      </c>
      <c r="I12" s="9">
        <f t="shared" si="2"/>
        <v>14.25</v>
      </c>
      <c r="J12" s="13">
        <f>IF(COUNTIF($I$3:$I$33,I12)&gt;1,_xlfn.RANK.EQ(I12,$I$3:$I$33)+COUNTIF(I$3:$I12,I12)-1,_xlfn.RANK.EQ(I12,$I$3:$I$33))</f>
        <v>23</v>
      </c>
      <c r="L12" s="177"/>
      <c r="M12" s="124" t="str">
        <f t="shared" si="3"/>
        <v>DHENKANAL</v>
      </c>
      <c r="N12" s="57">
        <v>20</v>
      </c>
      <c r="O12" s="57">
        <v>38</v>
      </c>
      <c r="P12" s="57">
        <v>8</v>
      </c>
      <c r="Q12" s="59">
        <f t="shared" si="6"/>
        <v>0</v>
      </c>
      <c r="R12" s="62" t="str">
        <f t="shared" si="7"/>
        <v>No</v>
      </c>
      <c r="T12" s="180"/>
      <c r="U12" s="10" t="str">
        <f t="shared" si="4"/>
        <v>DHENKANAL</v>
      </c>
      <c r="V12" s="57" t="s">
        <v>135</v>
      </c>
      <c r="W12" s="10" t="str">
        <f t="shared" si="5"/>
        <v>No</v>
      </c>
      <c r="X12" s="57" t="s">
        <v>135</v>
      </c>
      <c r="Y12" s="65" t="s">
        <v>135</v>
      </c>
      <c r="AA12" s="183"/>
      <c r="AB12" s="67">
        <f t="shared" si="0"/>
        <v>26</v>
      </c>
      <c r="AC12" s="67" t="str">
        <f t="shared" si="1"/>
        <v>GAJAPATI</v>
      </c>
      <c r="AD12" s="64">
        <f t="shared" si="9"/>
        <v>10</v>
      </c>
      <c r="AE12" s="13" t="str">
        <f t="shared" si="8"/>
        <v>KALAHANDI</v>
      </c>
    </row>
    <row r="13" spans="1:40" ht="14.5" x14ac:dyDescent="0.35">
      <c r="A13" s="174"/>
      <c r="B13" s="9" t="s">
        <v>146</v>
      </c>
      <c r="C13" s="9">
        <f>VLOOKUP(B13,'1 Notification Gap'!AR:AX,7,0)</f>
        <v>2.5</v>
      </c>
      <c r="D13" s="9">
        <f>VLOOKUP(B13,'2 Diabetes Testing Gap'!AH:AN,7,0)</f>
        <v>2</v>
      </c>
      <c r="E13" s="9">
        <f>VLOOKUP(B13,'3 HIV Testing Gap'!AH:AN,7,0)</f>
        <v>2.25</v>
      </c>
      <c r="F13" s="55">
        <f>VLOOKUP(B13,'4 MC Gap'!AU:BA,7,0)</f>
        <v>2.5</v>
      </c>
      <c r="G13" s="9">
        <f>VLOOKUP(B13,'5 UDST Gap'!AH:AN,7,0)</f>
        <v>1.75</v>
      </c>
      <c r="H13" s="9">
        <f>VLOOKUP(B13,'6 Treatment Outcome Gap'!AH:AN,7,0)</f>
        <v>1.25</v>
      </c>
      <c r="I13" s="9">
        <f t="shared" si="2"/>
        <v>12.25</v>
      </c>
      <c r="J13" s="13">
        <f>IF(COUNTIF($I$3:$I$33,I13)&gt;1,_xlfn.RANK.EQ(I13,$I$3:$I$33)+COUNTIF(I$3:$I13,I13)-1,_xlfn.RANK.EQ(I13,$I$3:$I$33))</f>
        <v>26</v>
      </c>
      <c r="L13" s="177"/>
      <c r="M13" s="124" t="str">
        <f t="shared" si="3"/>
        <v>GAJAPATI</v>
      </c>
      <c r="N13" s="57">
        <v>150</v>
      </c>
      <c r="O13" s="57">
        <v>30</v>
      </c>
      <c r="P13" s="57">
        <v>7</v>
      </c>
      <c r="Q13" s="59">
        <f t="shared" si="6"/>
        <v>0</v>
      </c>
      <c r="R13" s="62" t="str">
        <f t="shared" si="7"/>
        <v>No</v>
      </c>
      <c r="T13" s="180"/>
      <c r="U13" s="10" t="str">
        <f t="shared" si="4"/>
        <v>GAJAPATI</v>
      </c>
      <c r="V13" s="57" t="s">
        <v>138</v>
      </c>
      <c r="W13" s="10" t="str">
        <f t="shared" si="5"/>
        <v>No</v>
      </c>
      <c r="X13" s="57" t="s">
        <v>135</v>
      </c>
      <c r="Y13" s="65" t="s">
        <v>135</v>
      </c>
      <c r="AA13" s="183"/>
      <c r="AB13" s="67">
        <f t="shared" si="0"/>
        <v>3</v>
      </c>
      <c r="AC13" s="67" t="str">
        <f t="shared" si="1"/>
        <v>GANJAM</v>
      </c>
      <c r="AD13" s="64">
        <f t="shared" si="9"/>
        <v>11</v>
      </c>
      <c r="AE13" s="13" t="str">
        <f t="shared" si="8"/>
        <v>JAJAPUR</v>
      </c>
    </row>
    <row r="14" spans="1:40" ht="14.5" x14ac:dyDescent="0.35">
      <c r="A14" s="174"/>
      <c r="B14" s="9" t="s">
        <v>147</v>
      </c>
      <c r="C14" s="9">
        <f>VLOOKUP(B14,'1 Notification Gap'!AR:AX,7,0)</f>
        <v>4.5</v>
      </c>
      <c r="D14" s="9">
        <f>VLOOKUP(B14,'2 Diabetes Testing Gap'!AH:AN,7,0)</f>
        <v>4</v>
      </c>
      <c r="E14" s="9">
        <f>VLOOKUP(B14,'3 HIV Testing Gap'!AH:AN,7,0)</f>
        <v>4.25</v>
      </c>
      <c r="F14" s="55">
        <f>VLOOKUP(B14,'4 MC Gap'!AU:BA,7,0)</f>
        <v>4.25</v>
      </c>
      <c r="G14" s="9">
        <f>VLOOKUP(B14,'5 UDST Gap'!AH:AN,7,0)</f>
        <v>4.25</v>
      </c>
      <c r="H14" s="9">
        <f>VLOOKUP(B14,'6 Treatment Outcome Gap'!AH:AN,7,0)</f>
        <v>3.75</v>
      </c>
      <c r="I14" s="9">
        <f t="shared" si="2"/>
        <v>25</v>
      </c>
      <c r="J14" s="13">
        <f>IF(COUNTIF($I$3:$I$33,I14)&gt;1,_xlfn.RANK.EQ(I14,$I$3:$I$33)+COUNTIF(I$3:$I14,I14)-1,_xlfn.RANK.EQ(I14,$I$3:$I$33))</f>
        <v>3</v>
      </c>
      <c r="L14" s="177"/>
      <c r="M14" s="124" t="str">
        <f t="shared" si="3"/>
        <v>GANJAM</v>
      </c>
      <c r="N14" s="57">
        <v>1300</v>
      </c>
      <c r="O14" s="57">
        <v>682</v>
      </c>
      <c r="P14" s="57">
        <v>143</v>
      </c>
      <c r="Q14" s="59">
        <f t="shared" si="6"/>
        <v>0.99</v>
      </c>
      <c r="R14" s="62" t="str">
        <f t="shared" si="7"/>
        <v>Yes</v>
      </c>
      <c r="T14" s="180"/>
      <c r="U14" s="10" t="str">
        <f t="shared" si="4"/>
        <v>GANJAM</v>
      </c>
      <c r="V14" s="57" t="s">
        <v>135</v>
      </c>
      <c r="W14" s="10" t="str">
        <f t="shared" si="5"/>
        <v>Yes</v>
      </c>
      <c r="X14" s="57" t="s">
        <v>138</v>
      </c>
      <c r="Y14" s="65" t="s">
        <v>138</v>
      </c>
      <c r="AA14" s="183"/>
      <c r="AB14" s="67">
        <f t="shared" si="0"/>
        <v>28</v>
      </c>
      <c r="AC14" s="67" t="str">
        <f t="shared" si="1"/>
        <v>JAGATSINGHAPUR</v>
      </c>
      <c r="AD14" s="64">
        <f t="shared" si="9"/>
        <v>12</v>
      </c>
      <c r="AE14" s="13" t="str">
        <f t="shared" si="8"/>
        <v>MAYURBHANJ</v>
      </c>
    </row>
    <row r="15" spans="1:40" ht="14.5" x14ac:dyDescent="0.35">
      <c r="A15" s="174"/>
      <c r="B15" s="9" t="s">
        <v>148</v>
      </c>
      <c r="C15" s="9">
        <f>VLOOKUP(B15,'1 Notification Gap'!AR:AX,7,0)</f>
        <v>2.5</v>
      </c>
      <c r="D15" s="9">
        <f>VLOOKUP(B15,'2 Diabetes Testing Gap'!AH:AN,7,0)</f>
        <v>1.25</v>
      </c>
      <c r="E15" s="9">
        <f>VLOOKUP(B15,'3 HIV Testing Gap'!AH:AN,7,0)</f>
        <v>1.25</v>
      </c>
      <c r="F15" s="55">
        <f>VLOOKUP(B15,'4 MC Gap'!AU:BA,7,0)</f>
        <v>2</v>
      </c>
      <c r="G15" s="9">
        <f>VLOOKUP(B15,'5 UDST Gap'!AH:AN,7,0)</f>
        <v>1.25</v>
      </c>
      <c r="H15" s="9">
        <f>VLOOKUP(B15,'6 Treatment Outcome Gap'!AH:AN,7,0)</f>
        <v>2</v>
      </c>
      <c r="I15" s="9">
        <f t="shared" si="2"/>
        <v>10.25</v>
      </c>
      <c r="J15" s="13">
        <f>IF(COUNTIF($I$3:$I$33,I15)&gt;1,_xlfn.RANK.EQ(I15,$I$3:$I$33)+COUNTIF(I$3:$I15,I15)-1,_xlfn.RANK.EQ(I15,$I$3:$I$33))</f>
        <v>28</v>
      </c>
      <c r="L15" s="177"/>
      <c r="M15" s="124" t="str">
        <f t="shared" si="3"/>
        <v>JAGATSINGHAPUR</v>
      </c>
      <c r="N15" s="57">
        <v>90</v>
      </c>
      <c r="O15" s="57">
        <v>80</v>
      </c>
      <c r="P15" s="57">
        <v>26</v>
      </c>
      <c r="Q15" s="59">
        <f t="shared" si="6"/>
        <v>0.66</v>
      </c>
      <c r="R15" s="62" t="str">
        <f t="shared" si="7"/>
        <v>No</v>
      </c>
      <c r="T15" s="180"/>
      <c r="U15" s="10" t="str">
        <f t="shared" si="4"/>
        <v>JAGATSINGHAPUR</v>
      </c>
      <c r="V15" s="57" t="s">
        <v>135</v>
      </c>
      <c r="W15" s="10" t="str">
        <f t="shared" si="5"/>
        <v>No</v>
      </c>
      <c r="X15" s="57" t="s">
        <v>135</v>
      </c>
      <c r="Y15" s="65" t="s">
        <v>135</v>
      </c>
      <c r="AA15" s="183"/>
      <c r="AB15" s="67">
        <f t="shared" si="0"/>
        <v>11</v>
      </c>
      <c r="AC15" s="67" t="str">
        <f t="shared" si="1"/>
        <v>JAJAPUR</v>
      </c>
      <c r="AD15" s="64">
        <f t="shared" si="9"/>
        <v>13</v>
      </c>
      <c r="AE15" s="13" t="str">
        <f t="shared" si="8"/>
        <v>BARGARH</v>
      </c>
    </row>
    <row r="16" spans="1:40" ht="14.5" x14ac:dyDescent="0.35">
      <c r="A16" s="174"/>
      <c r="B16" s="9" t="s">
        <v>149</v>
      </c>
      <c r="C16" s="9">
        <f>VLOOKUP(B16,'1 Notification Gap'!AR:AX,7,0)</f>
        <v>4.75</v>
      </c>
      <c r="D16" s="9">
        <f>VLOOKUP(B16,'2 Diabetes Testing Gap'!AH:AN,7,0)</f>
        <v>2.75</v>
      </c>
      <c r="E16" s="9">
        <f>VLOOKUP(B16,'3 HIV Testing Gap'!AH:AN,7,0)</f>
        <v>3.5</v>
      </c>
      <c r="F16" s="55">
        <f>VLOOKUP(B16,'4 MC Gap'!AU:BA,7,0)</f>
        <v>2.25</v>
      </c>
      <c r="G16" s="9">
        <f>VLOOKUP(B16,'5 UDST Gap'!AH:AN,7,0)</f>
        <v>4.5</v>
      </c>
      <c r="H16" s="9">
        <f>VLOOKUP(B16,'6 Treatment Outcome Gap'!AH:AN,7,0)</f>
        <v>2.25</v>
      </c>
      <c r="I16" s="9">
        <f t="shared" si="2"/>
        <v>20</v>
      </c>
      <c r="J16" s="13">
        <f>IF(COUNTIF($I$3:$I$33,I16)&gt;1,_xlfn.RANK.EQ(I16,$I$3:$I$33)+COUNTIF(I$3:$I16,I16)-1,_xlfn.RANK.EQ(I16,$I$3:$I$33))</f>
        <v>11</v>
      </c>
      <c r="L16" s="177"/>
      <c r="M16" s="124" t="str">
        <f t="shared" si="3"/>
        <v>JAJAPUR</v>
      </c>
      <c r="N16" s="57">
        <v>300</v>
      </c>
      <c r="O16" s="57">
        <v>159</v>
      </c>
      <c r="P16" s="57">
        <v>42</v>
      </c>
      <c r="Q16" s="59">
        <f t="shared" si="6"/>
        <v>0.99</v>
      </c>
      <c r="R16" s="62" t="str">
        <f t="shared" si="7"/>
        <v>Yes</v>
      </c>
      <c r="T16" s="180"/>
      <c r="U16" s="10" t="str">
        <f t="shared" si="4"/>
        <v>JAJAPUR</v>
      </c>
      <c r="V16" s="57" t="s">
        <v>135</v>
      </c>
      <c r="W16" s="10" t="str">
        <f t="shared" si="5"/>
        <v>Yes</v>
      </c>
      <c r="X16" s="57" t="s">
        <v>135</v>
      </c>
      <c r="Y16" s="65" t="s">
        <v>135</v>
      </c>
      <c r="AA16" s="183"/>
      <c r="AB16" s="67">
        <f t="shared" si="0"/>
        <v>25</v>
      </c>
      <c r="AC16" s="67" t="str">
        <f t="shared" si="1"/>
        <v>JHARSUGUDA</v>
      </c>
      <c r="AD16" s="64">
        <f t="shared" si="9"/>
        <v>14</v>
      </c>
      <c r="AE16" s="13" t="str">
        <f t="shared" si="8"/>
        <v>KORAPUT</v>
      </c>
    </row>
    <row r="17" spans="1:31" ht="14.5" x14ac:dyDescent="0.35">
      <c r="A17" s="174"/>
      <c r="B17" s="9" t="s">
        <v>150</v>
      </c>
      <c r="C17" s="9">
        <f>VLOOKUP(B17,'1 Notification Gap'!AR:AX,7,0)</f>
        <v>2.25</v>
      </c>
      <c r="D17" s="9">
        <f>VLOOKUP(B17,'2 Diabetes Testing Gap'!AH:AN,7,0)</f>
        <v>2.75</v>
      </c>
      <c r="E17" s="9">
        <f>VLOOKUP(B17,'3 HIV Testing Gap'!AH:AN,7,0)</f>
        <v>2.25</v>
      </c>
      <c r="F17" s="55">
        <f>VLOOKUP(B17,'4 MC Gap'!AU:BA,7,0)</f>
        <v>1.75</v>
      </c>
      <c r="G17" s="9">
        <f>VLOOKUP(B17,'5 UDST Gap'!AH:AN,7,0)</f>
        <v>2</v>
      </c>
      <c r="H17" s="9">
        <f>VLOOKUP(B17,'6 Treatment Outcome Gap'!AH:AN,7,0)</f>
        <v>2.25</v>
      </c>
      <c r="I17" s="9">
        <f t="shared" si="2"/>
        <v>13.25</v>
      </c>
      <c r="J17" s="13">
        <f>IF(COUNTIF($I$3:$I$33,I17)&gt;1,_xlfn.RANK.EQ(I17,$I$3:$I$33)+COUNTIF(I$3:$I17,I17)-1,_xlfn.RANK.EQ(I17,$I$3:$I$33))</f>
        <v>25</v>
      </c>
      <c r="L17" s="177"/>
      <c r="M17" s="124" t="str">
        <f t="shared" si="3"/>
        <v>JHARSUGUDA</v>
      </c>
      <c r="N17" s="57">
        <v>50</v>
      </c>
      <c r="O17" s="57">
        <v>71</v>
      </c>
      <c r="P17" s="57">
        <v>10</v>
      </c>
      <c r="Q17" s="59">
        <f t="shared" si="6"/>
        <v>0.33</v>
      </c>
      <c r="R17" s="62" t="str">
        <f t="shared" si="7"/>
        <v>No</v>
      </c>
      <c r="T17" s="180"/>
      <c r="U17" s="10" t="str">
        <f t="shared" si="4"/>
        <v>JHARSUGUDA</v>
      </c>
      <c r="V17" s="57" t="s">
        <v>135</v>
      </c>
      <c r="W17" s="10" t="str">
        <f t="shared" si="5"/>
        <v>No</v>
      </c>
      <c r="X17" s="57" t="s">
        <v>135</v>
      </c>
      <c r="Y17" s="65" t="s">
        <v>135</v>
      </c>
      <c r="AA17" s="183"/>
      <c r="AB17" s="67">
        <f t="shared" si="0"/>
        <v>10</v>
      </c>
      <c r="AC17" s="67" t="str">
        <f t="shared" si="1"/>
        <v>KALAHANDI</v>
      </c>
      <c r="AD17" s="64">
        <f t="shared" si="9"/>
        <v>15</v>
      </c>
      <c r="AE17" s="13" t="str">
        <f t="shared" si="8"/>
        <v>NABARANGAPUR</v>
      </c>
    </row>
    <row r="18" spans="1:31" ht="14.5" x14ac:dyDescent="0.35">
      <c r="A18" s="174"/>
      <c r="B18" s="9" t="s">
        <v>151</v>
      </c>
      <c r="C18" s="9">
        <f>VLOOKUP(B18,'1 Notification Gap'!AR:AX,7,0)</f>
        <v>3.5</v>
      </c>
      <c r="D18" s="9">
        <f>VLOOKUP(B18,'2 Diabetes Testing Gap'!AH:AN,7,0)</f>
        <v>4</v>
      </c>
      <c r="E18" s="9">
        <f>VLOOKUP(B18,'3 HIV Testing Gap'!AH:AN,7,0)</f>
        <v>4.5</v>
      </c>
      <c r="F18" s="55">
        <f>VLOOKUP(B18,'4 MC Gap'!AU:BA,7,0)</f>
        <v>2.25</v>
      </c>
      <c r="G18" s="9">
        <f>VLOOKUP(B18,'5 UDST Gap'!AH:AN,7,0)</f>
        <v>3</v>
      </c>
      <c r="H18" s="9">
        <f>VLOOKUP(B18,'6 Treatment Outcome Gap'!AH:AN,7,0)</f>
        <v>3.5</v>
      </c>
      <c r="I18" s="9">
        <f t="shared" si="2"/>
        <v>20.75</v>
      </c>
      <c r="J18" s="13">
        <f>IF(COUNTIF($I$3:$I$33,I18)&gt;1,_xlfn.RANK.EQ(I18,$I$3:$I$33)+COUNTIF(I$3:$I18,I18)-1,_xlfn.RANK.EQ(I18,$I$3:$I$33))</f>
        <v>10</v>
      </c>
      <c r="L18" s="177"/>
      <c r="M18" s="124" t="str">
        <f t="shared" si="3"/>
        <v>KALAHANDI</v>
      </c>
      <c r="N18" s="57">
        <v>250</v>
      </c>
      <c r="O18" s="57">
        <v>50</v>
      </c>
      <c r="P18" s="57">
        <v>17</v>
      </c>
      <c r="Q18" s="59">
        <f t="shared" si="6"/>
        <v>0.33</v>
      </c>
      <c r="R18" s="62" t="str">
        <f t="shared" si="7"/>
        <v>No</v>
      </c>
      <c r="T18" s="180"/>
      <c r="U18" s="10" t="str">
        <f t="shared" si="4"/>
        <v>KALAHANDI</v>
      </c>
      <c r="V18" s="57" t="s">
        <v>138</v>
      </c>
      <c r="W18" s="10" t="str">
        <f t="shared" si="5"/>
        <v>No</v>
      </c>
      <c r="X18" s="57" t="s">
        <v>135</v>
      </c>
      <c r="Y18" s="65" t="s">
        <v>135</v>
      </c>
      <c r="AA18" s="183"/>
      <c r="AB18" s="67">
        <f t="shared" si="0"/>
        <v>20</v>
      </c>
      <c r="AC18" s="67" t="str">
        <f t="shared" si="1"/>
        <v>KANDHAMAL</v>
      </c>
      <c r="AD18" s="64">
        <f t="shared" si="9"/>
        <v>16</v>
      </c>
      <c r="AE18" s="13" t="str">
        <f t="shared" si="8"/>
        <v>RAYAGADA</v>
      </c>
    </row>
    <row r="19" spans="1:31" ht="14.5" x14ac:dyDescent="0.35">
      <c r="A19" s="174"/>
      <c r="B19" s="9" t="s">
        <v>152</v>
      </c>
      <c r="C19" s="9">
        <f>VLOOKUP(B19,'1 Notification Gap'!AR:AX,7,0)</f>
        <v>1.75</v>
      </c>
      <c r="D19" s="9">
        <f>VLOOKUP(B19,'2 Diabetes Testing Gap'!AH:AN,7,0)</f>
        <v>3.25</v>
      </c>
      <c r="E19" s="9">
        <f>VLOOKUP(B19,'3 HIV Testing Gap'!AH:AN,7,0)</f>
        <v>2.75</v>
      </c>
      <c r="F19" s="55">
        <f>VLOOKUP(B19,'4 MC Gap'!AU:BA,7,0)</f>
        <v>2</v>
      </c>
      <c r="G19" s="9">
        <f>VLOOKUP(B19,'5 UDST Gap'!AH:AN,7,0)</f>
        <v>3.25</v>
      </c>
      <c r="H19" s="9">
        <f>VLOOKUP(B19,'6 Treatment Outcome Gap'!AH:AN,7,0)</f>
        <v>1.75</v>
      </c>
      <c r="I19" s="9">
        <f t="shared" si="2"/>
        <v>14.75</v>
      </c>
      <c r="J19" s="13">
        <f>IF(COUNTIF($I$3:$I$33,I19)&gt;1,_xlfn.RANK.EQ(I19,$I$3:$I$33)+COUNTIF(I$3:$I19,I19)-1,_xlfn.RANK.EQ(I19,$I$3:$I$33))</f>
        <v>20</v>
      </c>
      <c r="L19" s="177"/>
      <c r="M19" s="124" t="str">
        <f t="shared" si="3"/>
        <v>KANDHAMAL</v>
      </c>
      <c r="N19" s="57">
        <v>10</v>
      </c>
      <c r="O19" s="57">
        <v>38</v>
      </c>
      <c r="P19" s="57">
        <v>3</v>
      </c>
      <c r="Q19" s="59">
        <f t="shared" si="6"/>
        <v>0</v>
      </c>
      <c r="R19" s="62" t="str">
        <f t="shared" si="7"/>
        <v>No</v>
      </c>
      <c r="T19" s="180"/>
      <c r="U19" s="10" t="str">
        <f t="shared" si="4"/>
        <v>KANDHAMAL</v>
      </c>
      <c r="V19" s="57" t="s">
        <v>138</v>
      </c>
      <c r="W19" s="10" t="str">
        <f t="shared" si="5"/>
        <v>No</v>
      </c>
      <c r="X19" s="57" t="s">
        <v>135</v>
      </c>
      <c r="Y19" s="65" t="s">
        <v>135</v>
      </c>
      <c r="AA19" s="183"/>
      <c r="AB19" s="67">
        <f t="shared" si="0"/>
        <v>27</v>
      </c>
      <c r="AC19" s="67" t="str">
        <f t="shared" si="1"/>
        <v>KENDRAPARA</v>
      </c>
      <c r="AD19" s="64">
        <f t="shared" si="9"/>
        <v>17</v>
      </c>
      <c r="AE19" s="13" t="str">
        <f t="shared" si="8"/>
        <v>NAYAGARH</v>
      </c>
    </row>
    <row r="20" spans="1:31" ht="14.5" x14ac:dyDescent="0.35">
      <c r="A20" s="174"/>
      <c r="B20" s="9" t="s">
        <v>153</v>
      </c>
      <c r="C20" s="9">
        <f>VLOOKUP(B20,'1 Notification Gap'!AR:AX,7,0)</f>
        <v>3.25</v>
      </c>
      <c r="D20" s="9">
        <f>VLOOKUP(B20,'2 Diabetes Testing Gap'!AH:AN,7,0)</f>
        <v>1.25</v>
      </c>
      <c r="E20" s="9">
        <f>VLOOKUP(B20,'3 HIV Testing Gap'!AH:AN,7,0)</f>
        <v>1.5</v>
      </c>
      <c r="F20" s="55">
        <f>VLOOKUP(B20,'4 MC Gap'!AU:BA,7,0)</f>
        <v>2.25</v>
      </c>
      <c r="G20" s="9">
        <f>VLOOKUP(B20,'5 UDST Gap'!AH:AN,7,0)</f>
        <v>1.5</v>
      </c>
      <c r="H20" s="9">
        <f>VLOOKUP(B20,'6 Treatment Outcome Gap'!AH:AN,7,0)</f>
        <v>1.25</v>
      </c>
      <c r="I20" s="9">
        <f t="shared" si="2"/>
        <v>11</v>
      </c>
      <c r="J20" s="13">
        <f>IF(COUNTIF($I$3:$I$33,I20)&gt;1,_xlfn.RANK.EQ(I20,$I$3:$I$33)+COUNTIF(I$3:$I20,I20)-1,_xlfn.RANK.EQ(I20,$I$3:$I$33))</f>
        <v>27</v>
      </c>
      <c r="L20" s="177"/>
      <c r="M20" s="124" t="str">
        <f t="shared" si="3"/>
        <v>KENDRAPARA</v>
      </c>
      <c r="N20" s="57">
        <v>50</v>
      </c>
      <c r="O20" s="57">
        <v>88</v>
      </c>
      <c r="P20" s="57">
        <v>12</v>
      </c>
      <c r="Q20" s="59">
        <f t="shared" si="6"/>
        <v>0.33</v>
      </c>
      <c r="R20" s="62" t="str">
        <f t="shared" si="7"/>
        <v>No</v>
      </c>
      <c r="T20" s="180"/>
      <c r="U20" s="10" t="str">
        <f t="shared" si="4"/>
        <v>KENDRAPARA</v>
      </c>
      <c r="V20" s="57" t="s">
        <v>135</v>
      </c>
      <c r="W20" s="10" t="str">
        <f t="shared" si="5"/>
        <v>No</v>
      </c>
      <c r="X20" s="57" t="s">
        <v>135</v>
      </c>
      <c r="Y20" s="65" t="s">
        <v>135</v>
      </c>
      <c r="AA20" s="183"/>
      <c r="AB20" s="67">
        <f t="shared" si="0"/>
        <v>8</v>
      </c>
      <c r="AC20" s="67" t="str">
        <f t="shared" si="1"/>
        <v>KENDUJHAR</v>
      </c>
      <c r="AD20" s="64">
        <f t="shared" si="9"/>
        <v>18</v>
      </c>
      <c r="AE20" s="13" t="str">
        <f t="shared" si="8"/>
        <v>BHADRAK</v>
      </c>
    </row>
    <row r="21" spans="1:31" ht="14.5" x14ac:dyDescent="0.35">
      <c r="A21" s="174"/>
      <c r="B21" s="9" t="s">
        <v>154</v>
      </c>
      <c r="C21" s="9">
        <f>VLOOKUP(B21,'1 Notification Gap'!AR:AX,7,0)</f>
        <v>3</v>
      </c>
      <c r="D21" s="9">
        <f>VLOOKUP(B21,'2 Diabetes Testing Gap'!AH:AN,7,0)</f>
        <v>4.75</v>
      </c>
      <c r="E21" s="9">
        <f>VLOOKUP(B21,'3 HIV Testing Gap'!AH:AN,7,0)</f>
        <v>3.25</v>
      </c>
      <c r="F21" s="55">
        <f>VLOOKUP(B21,'4 MC Gap'!AU:BA,7,0)</f>
        <v>1.5</v>
      </c>
      <c r="G21" s="9">
        <f>VLOOKUP(B21,'5 UDST Gap'!AH:AN,7,0)</f>
        <v>5</v>
      </c>
      <c r="H21" s="9">
        <f>VLOOKUP(B21,'6 Treatment Outcome Gap'!AH:AN,7,0)</f>
        <v>5</v>
      </c>
      <c r="I21" s="9">
        <f t="shared" si="2"/>
        <v>22.5</v>
      </c>
      <c r="J21" s="13">
        <f>IF(COUNTIF($I$3:$I$33,I21)&gt;1,_xlfn.RANK.EQ(I21,$I$3:$I$33)+COUNTIF(I$3:$I21,I21)-1,_xlfn.RANK.EQ(I21,$I$3:$I$33))</f>
        <v>8</v>
      </c>
      <c r="L21" s="177"/>
      <c r="M21" s="124" t="str">
        <f t="shared" si="3"/>
        <v>KENDUJHAR</v>
      </c>
      <c r="N21" s="57">
        <v>450</v>
      </c>
      <c r="O21" s="57">
        <v>125</v>
      </c>
      <c r="P21" s="57">
        <v>30</v>
      </c>
      <c r="Q21" s="59">
        <f t="shared" si="6"/>
        <v>0.99</v>
      </c>
      <c r="R21" s="62" t="str">
        <f t="shared" si="7"/>
        <v>Yes</v>
      </c>
      <c r="T21" s="180"/>
      <c r="U21" s="10" t="str">
        <f t="shared" si="4"/>
        <v>KENDUJHAR</v>
      </c>
      <c r="V21" s="57" t="s">
        <v>138</v>
      </c>
      <c r="W21" s="10" t="str">
        <f t="shared" si="5"/>
        <v>Yes</v>
      </c>
      <c r="X21" s="57" t="s">
        <v>135</v>
      </c>
      <c r="Y21" s="65" t="s">
        <v>135</v>
      </c>
      <c r="AA21" s="183"/>
      <c r="AB21" s="67">
        <f t="shared" si="0"/>
        <v>9</v>
      </c>
      <c r="AC21" s="67" t="str">
        <f t="shared" si="1"/>
        <v>KHORDHA</v>
      </c>
      <c r="AD21" s="64">
        <f t="shared" si="9"/>
        <v>19</v>
      </c>
      <c r="AE21" s="13" t="str">
        <f t="shared" si="8"/>
        <v>ANUGUL</v>
      </c>
    </row>
    <row r="22" spans="1:31" ht="14.5" x14ac:dyDescent="0.35">
      <c r="A22" s="174"/>
      <c r="B22" s="9" t="s">
        <v>155</v>
      </c>
      <c r="C22" s="9">
        <f>VLOOKUP(B22,'1 Notification Gap'!AR:AX,7,0)</f>
        <v>4</v>
      </c>
      <c r="D22" s="9">
        <f>VLOOKUP(B22,'2 Diabetes Testing Gap'!AH:AN,7,0)</f>
        <v>3.75</v>
      </c>
      <c r="E22" s="9">
        <f>VLOOKUP(B22,'3 HIV Testing Gap'!AH:AN,7,0)</f>
        <v>3.25</v>
      </c>
      <c r="F22" s="55">
        <f>VLOOKUP(B22,'4 MC Gap'!AU:BA,7,0)</f>
        <v>4.25</v>
      </c>
      <c r="G22" s="9">
        <f>VLOOKUP(B22,'5 UDST Gap'!AH:AN,7,0)</f>
        <v>4</v>
      </c>
      <c r="H22" s="9">
        <f>VLOOKUP(B22,'6 Treatment Outcome Gap'!AH:AN,7,0)</f>
        <v>2.25</v>
      </c>
      <c r="I22" s="9">
        <f t="shared" si="2"/>
        <v>21.5</v>
      </c>
      <c r="J22" s="13">
        <f>IF(COUNTIF($I$3:$I$33,I22)&gt;1,_xlfn.RANK.EQ(I22,$I$3:$I$33)+COUNTIF(I$3:$I22,I22)-1,_xlfn.RANK.EQ(I22,$I$3:$I$33))</f>
        <v>9</v>
      </c>
      <c r="L22" s="177"/>
      <c r="M22" s="124" t="str">
        <f t="shared" si="3"/>
        <v>KHORDHA</v>
      </c>
      <c r="N22" s="57">
        <v>700</v>
      </c>
      <c r="O22" s="57">
        <v>107</v>
      </c>
      <c r="P22" s="57">
        <v>20</v>
      </c>
      <c r="Q22" s="59">
        <f t="shared" si="6"/>
        <v>0.66</v>
      </c>
      <c r="R22" s="62" t="str">
        <f t="shared" si="7"/>
        <v>No</v>
      </c>
      <c r="T22" s="180"/>
      <c r="U22" s="10" t="str">
        <f t="shared" si="4"/>
        <v>KHORDHA</v>
      </c>
      <c r="V22" s="57" t="s">
        <v>135</v>
      </c>
      <c r="W22" s="10" t="str">
        <f t="shared" si="5"/>
        <v>No</v>
      </c>
      <c r="X22" s="57" t="s">
        <v>138</v>
      </c>
      <c r="Y22" s="65" t="s">
        <v>135</v>
      </c>
      <c r="AA22" s="183"/>
      <c r="AB22" s="67">
        <f t="shared" si="0"/>
        <v>14</v>
      </c>
      <c r="AC22" s="67" t="str">
        <f t="shared" si="1"/>
        <v>KORAPUT</v>
      </c>
      <c r="AD22" s="64">
        <f t="shared" si="9"/>
        <v>20</v>
      </c>
      <c r="AE22" s="13" t="str">
        <f t="shared" si="8"/>
        <v>KANDHAMAL</v>
      </c>
    </row>
    <row r="23" spans="1:31" ht="14.5" x14ac:dyDescent="0.35">
      <c r="A23" s="174"/>
      <c r="B23" s="9" t="s">
        <v>156</v>
      </c>
      <c r="C23" s="9">
        <f>VLOOKUP(B23,'1 Notification Gap'!AR:AX,7,0)</f>
        <v>3</v>
      </c>
      <c r="D23" s="9">
        <f>VLOOKUP(B23,'2 Diabetes Testing Gap'!AH:AN,7,0)</f>
        <v>4.75</v>
      </c>
      <c r="E23" s="9">
        <f>VLOOKUP(B23,'3 HIV Testing Gap'!AH:AN,7,0)</f>
        <v>4</v>
      </c>
      <c r="F23" s="55">
        <f>VLOOKUP(B23,'4 MC Gap'!AU:BA,7,0)</f>
        <v>2</v>
      </c>
      <c r="G23" s="9">
        <f>VLOOKUP(B23,'5 UDST Gap'!AH:AN,7,0)</f>
        <v>4.5</v>
      </c>
      <c r="H23" s="9">
        <f>VLOOKUP(B23,'6 Treatment Outcome Gap'!AH:AN,7,0)</f>
        <v>1.25</v>
      </c>
      <c r="I23" s="9">
        <f t="shared" si="2"/>
        <v>19.5</v>
      </c>
      <c r="J23" s="13">
        <f>IF(COUNTIF($I$3:$I$33,I23)&gt;1,_xlfn.RANK.EQ(I23,$I$3:$I$33)+COUNTIF(I$3:$I23,I23)-1,_xlfn.RANK.EQ(I23,$I$3:$I$33))</f>
        <v>14</v>
      </c>
      <c r="L23" s="177"/>
      <c r="M23" s="124" t="str">
        <f t="shared" si="3"/>
        <v>KORAPUT</v>
      </c>
      <c r="N23" s="57">
        <v>250</v>
      </c>
      <c r="O23" s="57">
        <v>139</v>
      </c>
      <c r="P23" s="57">
        <v>20</v>
      </c>
      <c r="Q23" s="59">
        <f t="shared" si="6"/>
        <v>0.66</v>
      </c>
      <c r="R23" s="62" t="str">
        <f t="shared" si="7"/>
        <v>No</v>
      </c>
      <c r="T23" s="180"/>
      <c r="U23" s="10" t="str">
        <f t="shared" si="4"/>
        <v>KORAPUT</v>
      </c>
      <c r="V23" s="57" t="s">
        <v>138</v>
      </c>
      <c r="W23" s="10" t="str">
        <f t="shared" si="5"/>
        <v>No</v>
      </c>
      <c r="X23" s="57" t="s">
        <v>135</v>
      </c>
      <c r="Y23" s="65" t="s">
        <v>135</v>
      </c>
      <c r="AA23" s="183"/>
      <c r="AB23" s="67">
        <f t="shared" si="0"/>
        <v>24</v>
      </c>
      <c r="AC23" s="67" t="str">
        <f t="shared" si="1"/>
        <v>MALKANGIRI</v>
      </c>
      <c r="AD23" s="64">
        <f t="shared" si="9"/>
        <v>21</v>
      </c>
      <c r="AE23" s="13" t="str">
        <f t="shared" si="8"/>
        <v>NUAPADA</v>
      </c>
    </row>
    <row r="24" spans="1:31" ht="14.5" x14ac:dyDescent="0.35">
      <c r="A24" s="174"/>
      <c r="B24" s="9" t="s">
        <v>157</v>
      </c>
      <c r="C24" s="9">
        <f>VLOOKUP(B24,'1 Notification Gap'!AR:AX,7,0)</f>
        <v>2.75</v>
      </c>
      <c r="D24" s="9">
        <f>VLOOKUP(B24,'2 Diabetes Testing Gap'!AH:AN,7,0)</f>
        <v>3</v>
      </c>
      <c r="E24" s="9">
        <f>VLOOKUP(B24,'3 HIV Testing Gap'!AH:AN,7,0)</f>
        <v>3.25</v>
      </c>
      <c r="F24" s="55">
        <f>VLOOKUP(B24,'4 MC Gap'!AU:BA,7,0)</f>
        <v>1.25</v>
      </c>
      <c r="G24" s="9">
        <f>VLOOKUP(B24,'5 UDST Gap'!AH:AN,7,0)</f>
        <v>2.5</v>
      </c>
      <c r="H24" s="9">
        <f>VLOOKUP(B24,'6 Treatment Outcome Gap'!AH:AN,7,0)</f>
        <v>1.5</v>
      </c>
      <c r="I24" s="9">
        <f t="shared" si="2"/>
        <v>14.25</v>
      </c>
      <c r="J24" s="13">
        <f>IF(COUNTIF($I$3:$I$33,I24)&gt;1,_xlfn.RANK.EQ(I24,$I$3:$I$33)+COUNTIF(I$3:$I24,I24)-1,_xlfn.RANK.EQ(I24,$I$3:$I$33))</f>
        <v>24</v>
      </c>
      <c r="L24" s="177"/>
      <c r="M24" s="124" t="str">
        <f t="shared" si="3"/>
        <v>MALKANGIRI</v>
      </c>
      <c r="N24" s="57">
        <v>10</v>
      </c>
      <c r="O24" s="57">
        <v>26</v>
      </c>
      <c r="P24" s="57">
        <v>3</v>
      </c>
      <c r="Q24" s="59">
        <f t="shared" si="6"/>
        <v>0</v>
      </c>
      <c r="R24" s="62" t="str">
        <f t="shared" si="7"/>
        <v>No</v>
      </c>
      <c r="T24" s="180"/>
      <c r="U24" s="10" t="str">
        <f t="shared" si="4"/>
        <v>MALKANGIRI</v>
      </c>
      <c r="V24" s="57" t="s">
        <v>138</v>
      </c>
      <c r="W24" s="10" t="str">
        <f t="shared" si="5"/>
        <v>No</v>
      </c>
      <c r="X24" s="57" t="s">
        <v>135</v>
      </c>
      <c r="Y24" s="65" t="s">
        <v>135</v>
      </c>
      <c r="AA24" s="183"/>
      <c r="AB24" s="67">
        <f t="shared" si="0"/>
        <v>12</v>
      </c>
      <c r="AC24" s="67" t="str">
        <f t="shared" si="1"/>
        <v>MAYURBHANJ</v>
      </c>
      <c r="AD24" s="64">
        <f t="shared" si="9"/>
        <v>22</v>
      </c>
      <c r="AE24" s="13" t="str">
        <f t="shared" si="8"/>
        <v>PURI</v>
      </c>
    </row>
    <row r="25" spans="1:31" ht="14.5" x14ac:dyDescent="0.35">
      <c r="A25" s="174"/>
      <c r="B25" s="9" t="s">
        <v>158</v>
      </c>
      <c r="C25" s="9">
        <f>VLOOKUP(B25,'1 Notification Gap'!AR:AX,7,0)</f>
        <v>2.75</v>
      </c>
      <c r="D25" s="9">
        <f>VLOOKUP(B25,'2 Diabetes Testing Gap'!AH:AN,7,0)</f>
        <v>4</v>
      </c>
      <c r="E25" s="9">
        <f>VLOOKUP(B25,'3 HIV Testing Gap'!AH:AN,7,0)</f>
        <v>4</v>
      </c>
      <c r="F25" s="55">
        <f>VLOOKUP(B25,'4 MC Gap'!AU:BA,7,0)</f>
        <v>2</v>
      </c>
      <c r="G25" s="9">
        <f>VLOOKUP(B25,'5 UDST Gap'!AH:AN,7,0)</f>
        <v>5</v>
      </c>
      <c r="H25" s="9">
        <f>VLOOKUP(B25,'6 Treatment Outcome Gap'!AH:AN,7,0)</f>
        <v>2.25</v>
      </c>
      <c r="I25" s="9">
        <f t="shared" si="2"/>
        <v>20</v>
      </c>
      <c r="J25" s="13">
        <f>IF(COUNTIF($I$3:$I$33,I25)&gt;1,_xlfn.RANK.EQ(I25,$I$3:$I$33)+COUNTIF(I$3:$I25,I25)-1,_xlfn.RANK.EQ(I25,$I$3:$I$33))</f>
        <v>12</v>
      </c>
      <c r="L25" s="177"/>
      <c r="M25" s="124" t="str">
        <f t="shared" si="3"/>
        <v>MAYURBHANJ</v>
      </c>
      <c r="N25" s="57">
        <v>1000</v>
      </c>
      <c r="O25" s="57">
        <v>199</v>
      </c>
      <c r="P25" s="57">
        <v>41</v>
      </c>
      <c r="Q25" s="59">
        <f t="shared" si="6"/>
        <v>0.99</v>
      </c>
      <c r="R25" s="62" t="str">
        <f t="shared" si="7"/>
        <v>Yes</v>
      </c>
      <c r="T25" s="180"/>
      <c r="U25" s="10" t="str">
        <f t="shared" si="4"/>
        <v>MAYURBHANJ</v>
      </c>
      <c r="V25" s="57" t="s">
        <v>138</v>
      </c>
      <c r="W25" s="10" t="str">
        <f t="shared" si="5"/>
        <v>Yes</v>
      </c>
      <c r="X25" s="57" t="s">
        <v>138</v>
      </c>
      <c r="Y25" s="65" t="s">
        <v>135</v>
      </c>
      <c r="AA25" s="183"/>
      <c r="AB25" s="67">
        <f t="shared" si="0"/>
        <v>15</v>
      </c>
      <c r="AC25" s="67" t="str">
        <f t="shared" si="1"/>
        <v>NABARANGAPUR</v>
      </c>
      <c r="AD25" s="64">
        <f t="shared" si="9"/>
        <v>23</v>
      </c>
      <c r="AE25" s="13" t="str">
        <f t="shared" si="8"/>
        <v>DHENKANAL</v>
      </c>
    </row>
    <row r="26" spans="1:31" ht="14.5" x14ac:dyDescent="0.35">
      <c r="A26" s="174"/>
      <c r="B26" s="9" t="s">
        <v>159</v>
      </c>
      <c r="C26" s="9">
        <f>VLOOKUP(B26,'1 Notification Gap'!AR:AX,7,0)</f>
        <v>3</v>
      </c>
      <c r="D26" s="9">
        <f>VLOOKUP(B26,'2 Diabetes Testing Gap'!AH:AN,7,0)</f>
        <v>3.5</v>
      </c>
      <c r="E26" s="9">
        <f>VLOOKUP(B26,'3 HIV Testing Gap'!AH:AN,7,0)</f>
        <v>4</v>
      </c>
      <c r="F26" s="55">
        <f>VLOOKUP(B26,'4 MC Gap'!AU:BA,7,0)</f>
        <v>2.5</v>
      </c>
      <c r="G26" s="9">
        <f>VLOOKUP(B26,'5 UDST Gap'!AH:AN,7,0)</f>
        <v>3.75</v>
      </c>
      <c r="H26" s="9">
        <f>VLOOKUP(B26,'6 Treatment Outcome Gap'!AH:AN,7,0)</f>
        <v>1.5</v>
      </c>
      <c r="I26" s="9">
        <f t="shared" si="2"/>
        <v>18.25</v>
      </c>
      <c r="J26" s="13">
        <f>IF(COUNTIF($I$3:$I$33,I26)&gt;1,_xlfn.RANK.EQ(I26,$I$3:$I$33)+COUNTIF(I$3:$I26,I26)-1,_xlfn.RANK.EQ(I26,$I$3:$I$33))</f>
        <v>15</v>
      </c>
      <c r="L26" s="177"/>
      <c r="M26" s="124" t="str">
        <f t="shared" si="3"/>
        <v>NABARANGAPUR</v>
      </c>
      <c r="N26" s="57">
        <v>200</v>
      </c>
      <c r="O26" s="57">
        <v>42</v>
      </c>
      <c r="P26" s="57">
        <v>3</v>
      </c>
      <c r="Q26" s="59">
        <f t="shared" si="6"/>
        <v>0</v>
      </c>
      <c r="R26" s="62" t="str">
        <f t="shared" si="7"/>
        <v>No</v>
      </c>
      <c r="T26" s="180"/>
      <c r="U26" s="10" t="str">
        <f t="shared" si="4"/>
        <v>NABARANGAPUR</v>
      </c>
      <c r="V26" s="57" t="s">
        <v>138</v>
      </c>
      <c r="W26" s="10" t="str">
        <f t="shared" si="5"/>
        <v>No</v>
      </c>
      <c r="X26" s="57" t="s">
        <v>135</v>
      </c>
      <c r="Y26" s="65" t="s">
        <v>135</v>
      </c>
      <c r="AA26" s="183"/>
      <c r="AB26" s="67">
        <f t="shared" si="0"/>
        <v>17</v>
      </c>
      <c r="AC26" s="67" t="str">
        <f t="shared" si="1"/>
        <v>NAYAGARH</v>
      </c>
      <c r="AD26" s="64">
        <f t="shared" si="9"/>
        <v>24</v>
      </c>
      <c r="AE26" s="13" t="str">
        <f t="shared" si="8"/>
        <v>MALKANGIRI</v>
      </c>
    </row>
    <row r="27" spans="1:31" ht="14.5" x14ac:dyDescent="0.35">
      <c r="A27" s="174"/>
      <c r="B27" s="9" t="s">
        <v>160</v>
      </c>
      <c r="C27" s="9">
        <f>VLOOKUP(B27,'1 Notification Gap'!AR:AX,7,0)</f>
        <v>2.5</v>
      </c>
      <c r="D27" s="9">
        <f>VLOOKUP(B27,'2 Diabetes Testing Gap'!AH:AN,7,0)</f>
        <v>2.75</v>
      </c>
      <c r="E27" s="9">
        <f>VLOOKUP(B27,'3 HIV Testing Gap'!AH:AN,7,0)</f>
        <v>3.5</v>
      </c>
      <c r="F27" s="55">
        <f>VLOOKUP(B27,'4 MC Gap'!AU:BA,7,0)</f>
        <v>3.5</v>
      </c>
      <c r="G27" s="9">
        <f>VLOOKUP(B27,'5 UDST Gap'!AH:AN,7,0)</f>
        <v>2.5</v>
      </c>
      <c r="H27" s="9">
        <f>VLOOKUP(B27,'6 Treatment Outcome Gap'!AH:AN,7,0)</f>
        <v>2.25</v>
      </c>
      <c r="I27" s="9">
        <f t="shared" si="2"/>
        <v>17</v>
      </c>
      <c r="J27" s="13">
        <f>IF(COUNTIF($I$3:$I$33,I27)&gt;1,_xlfn.RANK.EQ(I27,$I$3:$I$33)+COUNTIF(I$3:$I27,I27)-1,_xlfn.RANK.EQ(I27,$I$3:$I$33))</f>
        <v>17</v>
      </c>
      <c r="L27" s="177"/>
      <c r="M27" s="124" t="str">
        <f t="shared" si="3"/>
        <v>NAYAGARH</v>
      </c>
      <c r="N27" s="57">
        <v>350</v>
      </c>
      <c r="O27" s="57">
        <v>68</v>
      </c>
      <c r="P27" s="57">
        <v>11</v>
      </c>
      <c r="Q27" s="59">
        <f t="shared" si="6"/>
        <v>0.66</v>
      </c>
      <c r="R27" s="62" t="str">
        <f t="shared" si="7"/>
        <v>No</v>
      </c>
      <c r="T27" s="180"/>
      <c r="U27" s="10" t="str">
        <f t="shared" si="4"/>
        <v>NAYAGARH</v>
      </c>
      <c r="V27" s="57" t="s">
        <v>135</v>
      </c>
      <c r="W27" s="10" t="str">
        <f t="shared" si="5"/>
        <v>No</v>
      </c>
      <c r="X27" s="57" t="s">
        <v>135</v>
      </c>
      <c r="Y27" s="65" t="s">
        <v>135</v>
      </c>
      <c r="AA27" s="183"/>
      <c r="AB27" s="67">
        <f t="shared" si="0"/>
        <v>21</v>
      </c>
      <c r="AC27" s="67" t="str">
        <f t="shared" si="1"/>
        <v>NUAPADA</v>
      </c>
      <c r="AD27" s="64">
        <f t="shared" si="9"/>
        <v>25</v>
      </c>
      <c r="AE27" s="13" t="str">
        <f t="shared" si="8"/>
        <v>JHARSUGUDA</v>
      </c>
    </row>
    <row r="28" spans="1:31" ht="14.5" x14ac:dyDescent="0.35">
      <c r="A28" s="174"/>
      <c r="B28" s="9" t="s">
        <v>161</v>
      </c>
      <c r="C28" s="9">
        <f>VLOOKUP(B28,'1 Notification Gap'!AR:AX,7,0)</f>
        <v>2.25</v>
      </c>
      <c r="D28" s="9">
        <f>VLOOKUP(B28,'2 Diabetes Testing Gap'!AH:AN,7,0)</f>
        <v>2.5</v>
      </c>
      <c r="E28" s="9">
        <f>VLOOKUP(B28,'3 HIV Testing Gap'!AH:AN,7,0)</f>
        <v>3</v>
      </c>
      <c r="F28" s="55">
        <f>VLOOKUP(B28,'4 MC Gap'!AU:BA,7,0)</f>
        <v>1.5</v>
      </c>
      <c r="G28" s="9">
        <f>VLOOKUP(B28,'5 UDST Gap'!AH:AN,7,0)</f>
        <v>2.75</v>
      </c>
      <c r="H28" s="9">
        <f>VLOOKUP(B28,'6 Treatment Outcome Gap'!AH:AN,7,0)</f>
        <v>2.75</v>
      </c>
      <c r="I28" s="9">
        <f t="shared" si="2"/>
        <v>14.75</v>
      </c>
      <c r="J28" s="13">
        <f>IF(COUNTIF($I$3:$I$33,I28)&gt;1,_xlfn.RANK.EQ(I28,$I$3:$I$33)+COUNTIF(I$3:$I28,I28)-1,_xlfn.RANK.EQ(I28,$I$3:$I$33))</f>
        <v>21</v>
      </c>
      <c r="L28" s="177"/>
      <c r="M28" s="124" t="str">
        <f t="shared" si="3"/>
        <v>NUAPADA</v>
      </c>
      <c r="N28" s="57">
        <v>10</v>
      </c>
      <c r="O28" s="57">
        <v>22</v>
      </c>
      <c r="P28" s="57">
        <v>7</v>
      </c>
      <c r="Q28" s="59">
        <f t="shared" si="6"/>
        <v>0</v>
      </c>
      <c r="R28" s="62" t="str">
        <f t="shared" si="7"/>
        <v>No</v>
      </c>
      <c r="T28" s="180"/>
      <c r="U28" s="10" t="str">
        <f t="shared" si="4"/>
        <v>NUAPADA</v>
      </c>
      <c r="V28" s="57" t="s">
        <v>135</v>
      </c>
      <c r="W28" s="10" t="str">
        <f t="shared" si="5"/>
        <v>No</v>
      </c>
      <c r="X28" s="57" t="s">
        <v>135</v>
      </c>
      <c r="Y28" s="65" t="s">
        <v>135</v>
      </c>
      <c r="AA28" s="183"/>
      <c r="AB28" s="67">
        <f t="shared" si="0"/>
        <v>22</v>
      </c>
      <c r="AC28" s="67" t="str">
        <f t="shared" si="1"/>
        <v>PURI</v>
      </c>
      <c r="AD28" s="64">
        <f t="shared" si="9"/>
        <v>26</v>
      </c>
      <c r="AE28" s="13" t="str">
        <f t="shared" si="8"/>
        <v>GAJAPATI</v>
      </c>
    </row>
    <row r="29" spans="1:31" ht="14.5" x14ac:dyDescent="0.35">
      <c r="A29" s="174"/>
      <c r="B29" s="9" t="s">
        <v>162</v>
      </c>
      <c r="C29" s="9">
        <f>VLOOKUP(B29,'1 Notification Gap'!AR:AX,7,0)</f>
        <v>3.75</v>
      </c>
      <c r="D29" s="9">
        <f>VLOOKUP(B29,'2 Diabetes Testing Gap'!AH:AN,7,0)</f>
        <v>1.75</v>
      </c>
      <c r="E29" s="9">
        <f>VLOOKUP(B29,'3 HIV Testing Gap'!AH:AN,7,0)</f>
        <v>1.75</v>
      </c>
      <c r="F29" s="55">
        <f>VLOOKUP(B29,'4 MC Gap'!AU:BA,7,0)</f>
        <v>2</v>
      </c>
      <c r="G29" s="9">
        <f>VLOOKUP(B29,'5 UDST Gap'!AH:AN,7,0)</f>
        <v>2.75</v>
      </c>
      <c r="H29" s="9">
        <f>VLOOKUP(B29,'6 Treatment Outcome Gap'!AH:AN,7,0)</f>
        <v>2.5</v>
      </c>
      <c r="I29" s="9">
        <f t="shared" si="2"/>
        <v>14.5</v>
      </c>
      <c r="J29" s="13">
        <f>IF(COUNTIF($I$3:$I$33,I29)&gt;1,_xlfn.RANK.EQ(I29,$I$3:$I$33)+COUNTIF(I$3:$I29,I29)-1,_xlfn.RANK.EQ(I29,$I$3:$I$33))</f>
        <v>22</v>
      </c>
      <c r="L29" s="177"/>
      <c r="M29" s="124" t="str">
        <f t="shared" si="3"/>
        <v>PURI</v>
      </c>
      <c r="N29" s="57">
        <v>150</v>
      </c>
      <c r="O29" s="57">
        <v>135</v>
      </c>
      <c r="P29" s="57">
        <v>16</v>
      </c>
      <c r="Q29" s="59">
        <f t="shared" si="6"/>
        <v>0.33</v>
      </c>
      <c r="R29" s="62" t="str">
        <f t="shared" si="7"/>
        <v>No</v>
      </c>
      <c r="T29" s="180"/>
      <c r="U29" s="10" t="str">
        <f t="shared" si="4"/>
        <v>PURI</v>
      </c>
      <c r="V29" s="57" t="s">
        <v>135</v>
      </c>
      <c r="W29" s="10" t="str">
        <f t="shared" si="5"/>
        <v>No</v>
      </c>
      <c r="X29" s="57" t="s">
        <v>135</v>
      </c>
      <c r="Y29" s="65" t="s">
        <v>135</v>
      </c>
      <c r="AA29" s="183"/>
      <c r="AB29" s="67">
        <f t="shared" si="0"/>
        <v>16</v>
      </c>
      <c r="AC29" s="67" t="str">
        <f t="shared" si="1"/>
        <v>RAYAGADA</v>
      </c>
      <c r="AD29" s="64">
        <f t="shared" si="9"/>
        <v>27</v>
      </c>
      <c r="AE29" s="13" t="str">
        <f t="shared" si="8"/>
        <v>KENDRAPARA</v>
      </c>
    </row>
    <row r="30" spans="1:31" ht="14.5" x14ac:dyDescent="0.35">
      <c r="A30" s="174"/>
      <c r="B30" s="9" t="s">
        <v>163</v>
      </c>
      <c r="C30" s="9">
        <f>VLOOKUP(B30,'1 Notification Gap'!AR:AX,7,0)</f>
        <v>3.25</v>
      </c>
      <c r="D30" s="9">
        <f>VLOOKUP(B30,'2 Diabetes Testing Gap'!AH:AN,7,0)</f>
        <v>4.75</v>
      </c>
      <c r="E30" s="9">
        <f>VLOOKUP(B30,'3 HIV Testing Gap'!AH:AN,7,0)</f>
        <v>3.5</v>
      </c>
      <c r="F30" s="55">
        <f>VLOOKUP(B30,'4 MC Gap'!AU:BA,7,0)</f>
        <v>1.5</v>
      </c>
      <c r="G30" s="9">
        <f>VLOOKUP(B30,'5 UDST Gap'!AH:AN,7,0)</f>
        <v>3</v>
      </c>
      <c r="H30" s="9">
        <f>VLOOKUP(B30,'6 Treatment Outcome Gap'!AH:AN,7,0)</f>
        <v>2.25</v>
      </c>
      <c r="I30" s="9">
        <f t="shared" si="2"/>
        <v>18.25</v>
      </c>
      <c r="J30" s="13">
        <f>IF(COUNTIF($I$3:$I$33,I30)&gt;1,_xlfn.RANK.EQ(I30,$I$3:$I$33)+COUNTIF(I$3:$I30,I30)-1,_xlfn.RANK.EQ(I30,$I$3:$I$33))</f>
        <v>16</v>
      </c>
      <c r="L30" s="177"/>
      <c r="M30" s="124" t="str">
        <f t="shared" si="3"/>
        <v>RAYAGADA</v>
      </c>
      <c r="N30" s="57">
        <v>200</v>
      </c>
      <c r="O30" s="57">
        <v>110</v>
      </c>
      <c r="P30" s="57">
        <v>5</v>
      </c>
      <c r="Q30" s="59">
        <f t="shared" si="6"/>
        <v>0.33</v>
      </c>
      <c r="R30" s="62" t="str">
        <f t="shared" si="7"/>
        <v>No</v>
      </c>
      <c r="T30" s="180"/>
      <c r="U30" s="10" t="str">
        <f t="shared" si="4"/>
        <v>RAYAGADA</v>
      </c>
      <c r="V30" s="57" t="s">
        <v>138</v>
      </c>
      <c r="W30" s="10" t="str">
        <f t="shared" si="5"/>
        <v>No</v>
      </c>
      <c r="X30" s="57" t="s">
        <v>135</v>
      </c>
      <c r="Y30" s="65" t="s">
        <v>135</v>
      </c>
      <c r="AA30" s="183"/>
      <c r="AB30" s="67">
        <f t="shared" si="0"/>
        <v>4</v>
      </c>
      <c r="AC30" s="67" t="str">
        <f t="shared" si="1"/>
        <v>SAMBALPUR</v>
      </c>
      <c r="AD30" s="64">
        <f t="shared" si="9"/>
        <v>28</v>
      </c>
      <c r="AE30" s="13" t="str">
        <f t="shared" si="8"/>
        <v>JAGATSINGHAPUR</v>
      </c>
    </row>
    <row r="31" spans="1:31" ht="14.5" x14ac:dyDescent="0.35">
      <c r="A31" s="174"/>
      <c r="B31" s="9" t="s">
        <v>164</v>
      </c>
      <c r="C31" s="9">
        <f>VLOOKUP(B31,'1 Notification Gap'!AR:AX,7,0)</f>
        <v>4.5</v>
      </c>
      <c r="D31" s="9">
        <f>VLOOKUP(B31,'2 Diabetes Testing Gap'!AH:AN,7,0)</f>
        <v>4</v>
      </c>
      <c r="E31" s="9">
        <f>VLOOKUP(B31,'3 HIV Testing Gap'!AH:AN,7,0)</f>
        <v>3.5</v>
      </c>
      <c r="F31" s="55">
        <f>VLOOKUP(B31,'4 MC Gap'!AU:BA,7,0)</f>
        <v>5</v>
      </c>
      <c r="G31" s="9">
        <f>VLOOKUP(B31,'5 UDST Gap'!AH:AN,7,0)</f>
        <v>4.5</v>
      </c>
      <c r="H31" s="9">
        <f>VLOOKUP(B31,'6 Treatment Outcome Gap'!AH:AN,7,0)</f>
        <v>2.75</v>
      </c>
      <c r="I31" s="9">
        <f t="shared" si="2"/>
        <v>24.25</v>
      </c>
      <c r="J31" s="13">
        <f>IF(COUNTIF($I$3:$I$33,I31)&gt;1,_xlfn.RANK.EQ(I31,$I$3:$I$33)+COUNTIF(I$3:$I31,I31)-1,_xlfn.RANK.EQ(I31,$I$3:$I$33))</f>
        <v>4</v>
      </c>
      <c r="L31" s="177"/>
      <c r="M31" s="124" t="str">
        <f t="shared" si="3"/>
        <v>SAMBALPUR</v>
      </c>
      <c r="N31" s="57">
        <v>500</v>
      </c>
      <c r="O31" s="57">
        <v>354</v>
      </c>
      <c r="P31" s="57">
        <v>60</v>
      </c>
      <c r="Q31" s="59">
        <f t="shared" si="6"/>
        <v>0.99</v>
      </c>
      <c r="R31" s="62" t="str">
        <f t="shared" si="7"/>
        <v>Yes</v>
      </c>
      <c r="T31" s="180"/>
      <c r="U31" s="10" t="str">
        <f t="shared" si="4"/>
        <v>SAMBALPUR</v>
      </c>
      <c r="V31" s="57" t="s">
        <v>138</v>
      </c>
      <c r="W31" s="10" t="str">
        <f t="shared" si="5"/>
        <v>Yes</v>
      </c>
      <c r="X31" s="57" t="s">
        <v>138</v>
      </c>
      <c r="Y31" s="65" t="s">
        <v>138</v>
      </c>
      <c r="AA31" s="183"/>
      <c r="AB31" s="67">
        <f t="shared" si="0"/>
        <v>30</v>
      </c>
      <c r="AC31" s="67" t="str">
        <f t="shared" si="1"/>
        <v>SONAPUR</v>
      </c>
      <c r="AD31" s="64">
        <f t="shared" si="9"/>
        <v>29</v>
      </c>
      <c r="AE31" s="13" t="str">
        <f t="shared" si="8"/>
        <v>BOUDH</v>
      </c>
    </row>
    <row r="32" spans="1:31" thickBot="1" x14ac:dyDescent="0.4">
      <c r="A32" s="174"/>
      <c r="B32" s="9" t="s">
        <v>165</v>
      </c>
      <c r="C32" s="9">
        <f>VLOOKUP(B32,'1 Notification Gap'!AR:AX,7,0)</f>
        <v>1.75</v>
      </c>
      <c r="D32" s="9">
        <f>VLOOKUP(B32,'2 Diabetes Testing Gap'!AH:AN,7,0)</f>
        <v>1.25</v>
      </c>
      <c r="E32" s="9">
        <f>VLOOKUP(B32,'3 HIV Testing Gap'!AH:AN,7,0)</f>
        <v>1.75</v>
      </c>
      <c r="F32" s="55">
        <f>VLOOKUP(B32,'4 MC Gap'!AU:BA,7,0)</f>
        <v>1.75</v>
      </c>
      <c r="G32" s="9">
        <f>VLOOKUP(B32,'5 UDST Gap'!AH:AN,7,0)</f>
        <v>1.25</v>
      </c>
      <c r="H32" s="9">
        <f>VLOOKUP(B32,'6 Treatment Outcome Gap'!AH:AN,7,0)</f>
        <v>1.75</v>
      </c>
      <c r="I32" s="9">
        <f t="shared" si="2"/>
        <v>9.5</v>
      </c>
      <c r="J32" s="13">
        <f>IF(COUNTIF($I$3:$I$33,I32)&gt;1,_xlfn.RANK.EQ(I32,$I$3:$I$33)+COUNTIF(I$3:$I32,I32)-1,_xlfn.RANK.EQ(I32,$I$3:$I$33))</f>
        <v>30</v>
      </c>
      <c r="L32" s="177"/>
      <c r="M32" s="124" t="str">
        <f t="shared" si="3"/>
        <v>SONAPUR</v>
      </c>
      <c r="N32" s="57">
        <v>30</v>
      </c>
      <c r="O32" s="57">
        <v>22</v>
      </c>
      <c r="P32" s="57">
        <v>5</v>
      </c>
      <c r="Q32" s="59">
        <f t="shared" si="6"/>
        <v>0</v>
      </c>
      <c r="R32" s="62" t="str">
        <f t="shared" si="7"/>
        <v>No</v>
      </c>
      <c r="T32" s="180"/>
      <c r="U32" s="10" t="str">
        <f t="shared" si="4"/>
        <v>SONAPUR</v>
      </c>
      <c r="V32" s="57" t="s">
        <v>135</v>
      </c>
      <c r="W32" s="10" t="str">
        <f t="shared" si="5"/>
        <v>No</v>
      </c>
      <c r="X32" s="57" t="s">
        <v>135</v>
      </c>
      <c r="Y32" s="65" t="s">
        <v>135</v>
      </c>
      <c r="AA32" s="183"/>
      <c r="AB32" s="69">
        <f t="shared" si="0"/>
        <v>5</v>
      </c>
      <c r="AC32" s="69" t="str">
        <f t="shared" si="1"/>
        <v>SUNDARGARH</v>
      </c>
      <c r="AD32" s="64">
        <f t="shared" si="9"/>
        <v>30</v>
      </c>
      <c r="AE32" s="13" t="str">
        <f t="shared" si="8"/>
        <v>SONAPUR</v>
      </c>
    </row>
    <row r="33" spans="1:31" ht="15" customHeight="1" thickBot="1" x14ac:dyDescent="0.4">
      <c r="A33" s="175"/>
      <c r="B33" s="18" t="s">
        <v>166</v>
      </c>
      <c r="C33" s="18">
        <f>VLOOKUP(B33,'1 Notification Gap'!AR:AX,7,0)</f>
        <v>5</v>
      </c>
      <c r="D33" s="18">
        <f>VLOOKUP(B33,'2 Diabetes Testing Gap'!AH:AN,7,0)</f>
        <v>4.5</v>
      </c>
      <c r="E33" s="18">
        <f>VLOOKUP(B33,'3 HIV Testing Gap'!AH:AN,7,0)</f>
        <v>4.75</v>
      </c>
      <c r="F33" s="56">
        <f>VLOOKUP(B33,'4 MC Gap'!AU:BA,7,0)</f>
        <v>3.5</v>
      </c>
      <c r="G33" s="18">
        <f>VLOOKUP(B33,'5 UDST Gap'!AH:AN,7,0)</f>
        <v>4.25</v>
      </c>
      <c r="H33" s="18">
        <f>VLOOKUP(B33,'6 Treatment Outcome Gap'!AH:AN,7,0)</f>
        <v>2</v>
      </c>
      <c r="I33" s="18">
        <f t="shared" si="2"/>
        <v>24</v>
      </c>
      <c r="J33" s="19">
        <f>IF(COUNTIF($I$3:$I$33,I33)&gt;1,_xlfn.RANK.EQ(I33,$I$3:$I$33)+COUNTIF(I$3:$I33,I33)-1,_xlfn.RANK.EQ(I33,$I$3:$I$33))</f>
        <v>5</v>
      </c>
      <c r="L33" s="178"/>
      <c r="M33" s="124" t="str">
        <f t="shared" si="3"/>
        <v>SUNDARGARH</v>
      </c>
      <c r="N33" s="58">
        <v>650</v>
      </c>
      <c r="O33" s="58">
        <v>96</v>
      </c>
      <c r="P33" s="58">
        <v>31</v>
      </c>
      <c r="Q33" s="61">
        <f t="shared" si="6"/>
        <v>0.99</v>
      </c>
      <c r="R33" s="63" t="str">
        <f t="shared" si="7"/>
        <v>Yes</v>
      </c>
      <c r="T33" s="181"/>
      <c r="U33" s="10" t="str">
        <f t="shared" si="4"/>
        <v>SUNDARGARH</v>
      </c>
      <c r="V33" s="58" t="s">
        <v>138</v>
      </c>
      <c r="W33" s="14" t="str">
        <f t="shared" si="5"/>
        <v>Yes</v>
      </c>
      <c r="X33" s="58" t="s">
        <v>138</v>
      </c>
      <c r="Y33" s="66" t="s">
        <v>138</v>
      </c>
      <c r="AA33" s="184"/>
      <c r="AD33" s="64">
        <f t="shared" si="9"/>
        <v>31</v>
      </c>
      <c r="AE33" s="19" t="str">
        <f t="shared" si="8"/>
        <v>DEOGARH</v>
      </c>
    </row>
  </sheetData>
  <mergeCells count="4">
    <mergeCell ref="A1:A33"/>
    <mergeCell ref="L1:L33"/>
    <mergeCell ref="T1:T33"/>
    <mergeCell ref="AA1:AA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3"/>
  <sheetViews>
    <sheetView zoomScale="80" zoomScaleNormal="80" workbookViewId="0">
      <selection activeCell="W8" sqref="W8"/>
    </sheetView>
  </sheetViews>
  <sheetFormatPr defaultRowHeight="15" customHeight="1" x14ac:dyDescent="0.45"/>
  <cols>
    <col min="1" max="1" width="19.453125" customWidth="1"/>
    <col min="2" max="2" width="10" customWidth="1"/>
    <col min="4" max="4" width="8.7265625" style="50"/>
    <col min="5" max="5" width="19.453125" customWidth="1"/>
    <col min="6" max="6" width="14" customWidth="1"/>
    <col min="7" max="7" width="13.7265625" customWidth="1"/>
    <col min="8" max="8" width="13.54296875" customWidth="1"/>
    <col min="9" max="9" width="12.81640625" customWidth="1"/>
    <col min="10" max="10" width="14" customWidth="1"/>
    <col min="11" max="11" width="13" customWidth="1"/>
    <col min="12" max="12" width="13.453125" customWidth="1"/>
    <col min="13" max="13" width="12.7265625" customWidth="1"/>
    <col min="14" max="14" width="13.7265625" customWidth="1"/>
    <col min="15" max="17" width="12.54296875" customWidth="1"/>
    <col min="18" max="18" width="11.26953125" customWidth="1"/>
    <col min="19" max="20" width="11.54296875" customWidth="1"/>
    <col min="22" max="22" width="8.7265625" style="50"/>
    <col min="23" max="23" width="20.54296875" customWidth="1"/>
    <col min="24" max="24" width="10.81640625" hidden="1" customWidth="1"/>
    <col min="25" max="25" width="11.54296875" customWidth="1"/>
    <col min="26" max="26" width="1.81640625" customWidth="1"/>
    <col min="27" max="27" width="20.81640625" hidden="1" customWidth="1"/>
    <col min="28" max="28" width="11.453125" hidden="1" customWidth="1"/>
    <col min="29" max="29" width="13.1796875" customWidth="1"/>
    <col min="30" max="30" width="1.81640625" customWidth="1"/>
    <col min="31" max="31" width="20.54296875" hidden="1" customWidth="1"/>
    <col min="32" max="32" width="11.26953125" hidden="1" customWidth="1"/>
    <col min="33" max="33" width="11.26953125" customWidth="1"/>
    <col min="34" max="34" width="1.54296875" customWidth="1"/>
    <col min="35" max="35" width="19.453125" hidden="1" customWidth="1"/>
    <col min="36" max="36" width="12.26953125" hidden="1" customWidth="1"/>
    <col min="37" max="37" width="11.7265625" customWidth="1"/>
    <col min="38" max="38" width="2.1796875" customWidth="1"/>
    <col min="39" max="39" width="19.81640625" hidden="1" customWidth="1"/>
    <col min="40" max="40" width="13.26953125" hidden="1" customWidth="1"/>
    <col min="41" max="41" width="11.453125" customWidth="1"/>
    <col min="43" max="43" width="8.7265625" style="50"/>
    <col min="44" max="44" width="25" customWidth="1"/>
    <col min="45" max="45" width="11.1796875" hidden="1" customWidth="1"/>
    <col min="46" max="46" width="11.7265625" hidden="1" customWidth="1"/>
    <col min="47" max="49" width="11.81640625" hidden="1" customWidth="1"/>
    <col min="50" max="50" width="18.54296875" customWidth="1"/>
  </cols>
  <sheetData>
    <row r="1" spans="1:51" s="1" customFormat="1" ht="59.5" customHeight="1" x14ac:dyDescent="0.45">
      <c r="A1" s="105" t="s">
        <v>167</v>
      </c>
      <c r="B1" s="117" t="s">
        <v>168</v>
      </c>
      <c r="D1" s="185" t="s">
        <v>169</v>
      </c>
      <c r="E1" s="16" t="s">
        <v>65</v>
      </c>
      <c r="F1" s="16" t="s">
        <v>170</v>
      </c>
      <c r="G1" s="16" t="s">
        <v>171</v>
      </c>
      <c r="H1" s="16" t="s">
        <v>170</v>
      </c>
      <c r="I1" s="16" t="s">
        <v>171</v>
      </c>
      <c r="J1" s="16" t="s">
        <v>170</v>
      </c>
      <c r="K1" s="16" t="s">
        <v>172</v>
      </c>
      <c r="L1" s="16" t="s">
        <v>170</v>
      </c>
      <c r="M1" s="16" t="s">
        <v>172</v>
      </c>
      <c r="N1" s="16" t="s">
        <v>170</v>
      </c>
      <c r="O1" s="16" t="s">
        <v>172</v>
      </c>
      <c r="P1" s="16" t="s">
        <v>173</v>
      </c>
      <c r="Q1" s="16" t="s">
        <v>173</v>
      </c>
      <c r="R1" s="16" t="s">
        <v>173</v>
      </c>
      <c r="S1" s="16" t="s">
        <v>173</v>
      </c>
      <c r="T1" s="17" t="s">
        <v>173</v>
      </c>
      <c r="V1" s="182" t="s">
        <v>174</v>
      </c>
      <c r="W1" s="11" t="s">
        <v>65</v>
      </c>
      <c r="X1" s="11" t="s">
        <v>175</v>
      </c>
      <c r="Y1" s="11" t="s">
        <v>176</v>
      </c>
      <c r="Z1" s="36"/>
      <c r="AA1" s="11" t="s">
        <v>65</v>
      </c>
      <c r="AB1" s="11" t="s">
        <v>177</v>
      </c>
      <c r="AC1" s="11" t="s">
        <v>176</v>
      </c>
      <c r="AD1" s="36"/>
      <c r="AE1" s="11" t="s">
        <v>65</v>
      </c>
      <c r="AF1" s="11" t="s">
        <v>178</v>
      </c>
      <c r="AG1" s="11" t="s">
        <v>176</v>
      </c>
      <c r="AH1" s="36"/>
      <c r="AI1" s="11" t="s">
        <v>65</v>
      </c>
      <c r="AJ1" s="11" t="s">
        <v>179</v>
      </c>
      <c r="AK1" s="11" t="s">
        <v>176</v>
      </c>
      <c r="AL1" s="36"/>
      <c r="AM1" s="11" t="s">
        <v>65</v>
      </c>
      <c r="AN1" s="11" t="s">
        <v>180</v>
      </c>
      <c r="AO1" s="12" t="s">
        <v>176</v>
      </c>
      <c r="AQ1" s="182" t="s">
        <v>181</v>
      </c>
      <c r="AR1" s="11" t="s">
        <v>65</v>
      </c>
      <c r="AS1" s="11" t="s">
        <v>182</v>
      </c>
      <c r="AT1" s="11" t="s">
        <v>183</v>
      </c>
      <c r="AU1" s="11" t="s">
        <v>184</v>
      </c>
      <c r="AV1" s="11" t="s">
        <v>185</v>
      </c>
      <c r="AW1" s="11" t="s">
        <v>186</v>
      </c>
      <c r="AX1" s="11" t="s">
        <v>187</v>
      </c>
      <c r="AY1" s="12" t="s">
        <v>188</v>
      </c>
    </row>
    <row r="2" spans="1:51" ht="14.5" x14ac:dyDescent="0.35">
      <c r="A2" s="106" t="s">
        <v>189</v>
      </c>
      <c r="B2" s="118">
        <v>31</v>
      </c>
      <c r="D2" s="186"/>
      <c r="E2" s="96"/>
      <c r="F2" s="97">
        <v>2018</v>
      </c>
      <c r="G2" s="97">
        <f>F2</f>
        <v>2018</v>
      </c>
      <c r="H2" s="97">
        <f>F2+1</f>
        <v>2019</v>
      </c>
      <c r="I2" s="97">
        <f>H2</f>
        <v>2019</v>
      </c>
      <c r="J2" s="97">
        <f>H2+1</f>
        <v>2020</v>
      </c>
      <c r="K2" s="97">
        <f>J2</f>
        <v>2020</v>
      </c>
      <c r="L2" s="97">
        <f>J2+1</f>
        <v>2021</v>
      </c>
      <c r="M2" s="97">
        <f>L2</f>
        <v>2021</v>
      </c>
      <c r="N2" s="97">
        <f>L2+1</f>
        <v>2022</v>
      </c>
      <c r="O2" s="97">
        <f>N2</f>
        <v>2022</v>
      </c>
      <c r="P2" s="97">
        <f>F2</f>
        <v>2018</v>
      </c>
      <c r="Q2" s="97">
        <f>H2</f>
        <v>2019</v>
      </c>
      <c r="R2" s="97">
        <f>J2</f>
        <v>2020</v>
      </c>
      <c r="S2" s="97">
        <f>L2</f>
        <v>2021</v>
      </c>
      <c r="T2" s="98">
        <f>N2</f>
        <v>2022</v>
      </c>
      <c r="V2" s="183"/>
      <c r="W2" s="134"/>
      <c r="X2" s="126"/>
      <c r="Y2" s="130">
        <f>P2</f>
        <v>2018</v>
      </c>
      <c r="Z2" s="131"/>
      <c r="AA2" s="132"/>
      <c r="AB2" s="130"/>
      <c r="AC2" s="130">
        <f>Q2</f>
        <v>2019</v>
      </c>
      <c r="AD2" s="131"/>
      <c r="AE2" s="132"/>
      <c r="AF2" s="130"/>
      <c r="AG2" s="130">
        <f>R2</f>
        <v>2020</v>
      </c>
      <c r="AH2" s="131"/>
      <c r="AI2" s="132"/>
      <c r="AJ2" s="130"/>
      <c r="AK2" s="130">
        <f>S2</f>
        <v>2021</v>
      </c>
      <c r="AL2" s="131"/>
      <c r="AM2" s="132"/>
      <c r="AN2" s="130"/>
      <c r="AO2" s="133">
        <f>T2</f>
        <v>2022</v>
      </c>
      <c r="AQ2" s="183"/>
      <c r="AR2" s="134"/>
      <c r="AS2" s="126"/>
      <c r="AT2" s="126"/>
      <c r="AU2" s="126"/>
      <c r="AV2" s="126"/>
      <c r="AW2" s="126"/>
      <c r="AX2" s="126"/>
      <c r="AY2" s="127"/>
    </row>
    <row r="3" spans="1:51" ht="14.5" x14ac:dyDescent="0.35">
      <c r="A3" s="101" t="s">
        <v>190</v>
      </c>
      <c r="B3" s="102">
        <f>ROUNDUP(B2/4,0)</f>
        <v>8</v>
      </c>
      <c r="D3" s="186"/>
      <c r="E3" s="9" t="str">
        <f>'0 Composite Gap Score'!B3</f>
        <v>ANUGUL</v>
      </c>
      <c r="F3" s="27">
        <v>1792</v>
      </c>
      <c r="G3" s="27">
        <v>1251</v>
      </c>
      <c r="H3" s="27">
        <v>2010</v>
      </c>
      <c r="I3" s="27">
        <v>1155</v>
      </c>
      <c r="J3" s="27">
        <v>1440</v>
      </c>
      <c r="K3" s="27">
        <v>906</v>
      </c>
      <c r="L3" s="27">
        <v>1540</v>
      </c>
      <c r="M3" s="27">
        <v>1173</v>
      </c>
      <c r="N3" s="27">
        <v>1310</v>
      </c>
      <c r="O3" s="27">
        <v>1402</v>
      </c>
      <c r="P3" s="9">
        <f>F3-G3</f>
        <v>541</v>
      </c>
      <c r="Q3" s="9">
        <f>H3-I3</f>
        <v>855</v>
      </c>
      <c r="R3" s="9">
        <f>J3-K3</f>
        <v>534</v>
      </c>
      <c r="S3" s="9">
        <f>L3-M3</f>
        <v>367</v>
      </c>
      <c r="T3" s="15">
        <f>N3-O3</f>
        <v>-92</v>
      </c>
      <c r="V3" s="183"/>
      <c r="W3" s="9" t="str">
        <f>E3</f>
        <v>ANUGUL</v>
      </c>
      <c r="X3" s="10">
        <f>MAX(P3,0)</f>
        <v>541</v>
      </c>
      <c r="Y3" s="10">
        <f t="shared" ref="Y3:Y33" si="0">IF(RANK(X3,$X$3:$X$33,0)&lt;=$B$3, 1, IF(RANK(X3,$X$3:$X$33,0)&lt;=$B$4, 0.75, IF(RANK(X3,$X$3:$X$33,0)&lt;=$B$5, 0.5, 0.25)))</f>
        <v>0.5</v>
      </c>
      <c r="Z3" s="100"/>
      <c r="AA3" s="51" t="s">
        <v>134</v>
      </c>
      <c r="AB3" s="10">
        <f t="shared" ref="AB3:AB33" si="1">MAX(Q3,0)</f>
        <v>855</v>
      </c>
      <c r="AC3" s="10">
        <f t="shared" ref="AC3:AC33" si="2">IF(RANK(AB3,$AB$3:$AB$33,0)&lt;=$B$3, 1, IF(RANK(AB3,$AB$3:$AB$33,0)&lt;=$B$4, 0.75, IF(RANK(AB3,$AB$3:$AB$33,0)&lt;=$B$5, 0.5, 0.25)))</f>
        <v>0.75</v>
      </c>
      <c r="AD3" s="100"/>
      <c r="AE3" s="51" t="s">
        <v>134</v>
      </c>
      <c r="AF3" s="10">
        <f t="shared" ref="AF3:AF33" si="3">MAX(R3,0)</f>
        <v>534</v>
      </c>
      <c r="AG3" s="10">
        <f t="shared" ref="AG3:AG33" si="4">IF(RANK(AF3,$AF$3:$AF$33,0)&lt;=$B$3, 1, IF(RANK(AF3,$AF$3:$AF$33,0)&lt;=$B$4, 0.75, IF(RANK(AF3,$AF$3:$AF$33,0)&lt;=$B$5, 0.5, 0.25)))</f>
        <v>0.75</v>
      </c>
      <c r="AH3" s="100"/>
      <c r="AI3" s="51" t="s">
        <v>134</v>
      </c>
      <c r="AJ3" s="10">
        <f t="shared" ref="AJ3:AJ33" si="5">MAX(S3,0)</f>
        <v>367</v>
      </c>
      <c r="AK3" s="10">
        <f t="shared" ref="AK3:AK33" si="6">IF(RANK(AJ3,$AJ$3:$AJ$33,0)&lt;=$B$3, 1, IF(RANK(AJ3,$AJ$3:$AJ$33,0)&lt;=$B$4, 0.75, IF(RANK(AJ3,$AJ$3:$AJ$33,0)&lt;=$B$5, 0.5, 0.25)))</f>
        <v>0.75</v>
      </c>
      <c r="AL3" s="100"/>
      <c r="AM3" s="51" t="s">
        <v>134</v>
      </c>
      <c r="AN3" s="10">
        <f t="shared" ref="AN3:AN33" si="7">MAX(T3,0)</f>
        <v>0</v>
      </c>
      <c r="AO3" s="13">
        <f t="shared" ref="AO3:AO33" si="8">IF(RANK(AN3,$AN$3:$AN$33,0)&lt;=$B$3, 1, IF(RANK(AN3,$AN$3:$AN$33,0)&lt;=$B$4, 0.75, IF(RANK(AN3,$AN$3:$AN$33,0)&lt;=$B$5, 0.5, 0.25)))</f>
        <v>0.5</v>
      </c>
      <c r="AQ3" s="183"/>
      <c r="AR3" s="9" t="str">
        <f>E3</f>
        <v>ANUGUL</v>
      </c>
      <c r="AS3" s="10">
        <f t="shared" ref="AS3:AS33" si="9">VLOOKUP(AR3,W:Y,3,0)</f>
        <v>0.5</v>
      </c>
      <c r="AT3" s="10">
        <f t="shared" ref="AT3:AT33" si="10">VLOOKUP(AR3,AA:AC,3,0)</f>
        <v>0.75</v>
      </c>
      <c r="AU3" s="10">
        <f t="shared" ref="AU3:AU33" si="11">VLOOKUP(AR3,AE:AG,3,0)</f>
        <v>0.75</v>
      </c>
      <c r="AV3" s="10">
        <f t="shared" ref="AV3:AV33" si="12">VLOOKUP(AR3,AI:AK,3,0)</f>
        <v>0.75</v>
      </c>
      <c r="AW3" s="10">
        <f t="shared" ref="AW3:AW33" si="13">VLOOKUP(AR3,AM:AO,3,0)</f>
        <v>0.5</v>
      </c>
      <c r="AX3" s="10">
        <f t="shared" ref="AX3:AX33" si="14">SUM(AS3:AW3)</f>
        <v>3.25</v>
      </c>
      <c r="AY3" s="13">
        <f>IF(COUNTIF($AX$3:$AX$33,AX3)&gt;1,_xlfn.RANK.EQ(AX3,$AX$3:$AX$33)+COUNTIF($AX$3:AX3,AX3)-1,_xlfn.RANK.EQ(AX3,$AX$3:$AX$33))</f>
        <v>14</v>
      </c>
    </row>
    <row r="4" spans="1:51" ht="14.5" x14ac:dyDescent="0.35">
      <c r="A4" s="101" t="s">
        <v>191</v>
      </c>
      <c r="B4" s="102">
        <f>B3*2</f>
        <v>16</v>
      </c>
      <c r="D4" s="186"/>
      <c r="E4" s="9" t="str">
        <f>'0 Composite Gap Score'!B4</f>
        <v>BALANGIR</v>
      </c>
      <c r="F4" s="27">
        <v>2411</v>
      </c>
      <c r="G4" s="27">
        <v>1788</v>
      </c>
      <c r="H4" s="27">
        <v>2820</v>
      </c>
      <c r="I4" s="27">
        <v>1866</v>
      </c>
      <c r="J4" s="27">
        <v>2240</v>
      </c>
      <c r="K4" s="27">
        <v>1601</v>
      </c>
      <c r="L4" s="27">
        <v>2240</v>
      </c>
      <c r="M4" s="27">
        <v>1824</v>
      </c>
      <c r="N4" s="27">
        <v>2190</v>
      </c>
      <c r="O4" s="27">
        <v>1958</v>
      </c>
      <c r="P4" s="9">
        <f t="shared" ref="P4:P33" si="15">F4-G4</f>
        <v>623</v>
      </c>
      <c r="Q4" s="9">
        <f t="shared" ref="Q4:Q33" si="16">H4-I4</f>
        <v>954</v>
      </c>
      <c r="R4" s="9">
        <f t="shared" ref="R4:R33" si="17">J4-K4</f>
        <v>639</v>
      </c>
      <c r="S4" s="9">
        <f t="shared" ref="S4:S33" si="18">L4-M4</f>
        <v>416</v>
      </c>
      <c r="T4" s="15">
        <f t="shared" ref="T4:T33" si="19">N4-O4</f>
        <v>232</v>
      </c>
      <c r="V4" s="183"/>
      <c r="W4" s="9" t="str">
        <f t="shared" ref="W4:W33" si="20">E4</f>
        <v>BALANGIR</v>
      </c>
      <c r="X4" s="10">
        <f t="shared" ref="X4:X33" si="21">MAX(P4,0)</f>
        <v>623</v>
      </c>
      <c r="Y4" s="10">
        <f t="shared" si="0"/>
        <v>0.75</v>
      </c>
      <c r="Z4" s="100"/>
      <c r="AA4" s="51" t="s">
        <v>136</v>
      </c>
      <c r="AB4" s="10">
        <f t="shared" si="1"/>
        <v>954</v>
      </c>
      <c r="AC4" s="10">
        <f t="shared" si="2"/>
        <v>0.75</v>
      </c>
      <c r="AD4" s="100"/>
      <c r="AE4" s="51" t="s">
        <v>136</v>
      </c>
      <c r="AF4" s="10">
        <f t="shared" si="3"/>
        <v>639</v>
      </c>
      <c r="AG4" s="10">
        <f t="shared" si="4"/>
        <v>0.75</v>
      </c>
      <c r="AH4" s="100"/>
      <c r="AI4" s="51" t="s">
        <v>136</v>
      </c>
      <c r="AJ4" s="10">
        <f t="shared" si="5"/>
        <v>416</v>
      </c>
      <c r="AK4" s="10">
        <f t="shared" si="6"/>
        <v>0.75</v>
      </c>
      <c r="AL4" s="100"/>
      <c r="AM4" s="51" t="s">
        <v>136</v>
      </c>
      <c r="AN4" s="10">
        <f t="shared" si="7"/>
        <v>232</v>
      </c>
      <c r="AO4" s="13">
        <f t="shared" si="8"/>
        <v>0.75</v>
      </c>
      <c r="AQ4" s="183"/>
      <c r="AR4" s="9" t="str">
        <f t="shared" ref="AR4:AR33" si="22">E4</f>
        <v>BALANGIR</v>
      </c>
      <c r="AS4" s="10">
        <f t="shared" si="9"/>
        <v>0.75</v>
      </c>
      <c r="AT4" s="10">
        <f t="shared" si="10"/>
        <v>0.75</v>
      </c>
      <c r="AU4" s="10">
        <f t="shared" si="11"/>
        <v>0.75</v>
      </c>
      <c r="AV4" s="10">
        <f t="shared" si="12"/>
        <v>0.75</v>
      </c>
      <c r="AW4" s="10">
        <f t="shared" si="13"/>
        <v>0.75</v>
      </c>
      <c r="AX4" s="10">
        <f t="shared" si="14"/>
        <v>3.75</v>
      </c>
      <c r="AY4" s="13">
        <f>IF(COUNTIF($AX$3:$AX$33,AX4)&gt;1,_xlfn.RANK.EQ(AX4,$AX$3:$AX$33)+COUNTIF($AX$3:AX4,AX4)-1,_xlfn.RANK.EQ(AX4,$AX$3:$AX$33))</f>
        <v>10</v>
      </c>
    </row>
    <row r="5" spans="1:51" thickBot="1" x14ac:dyDescent="0.4">
      <c r="A5" s="103" t="s">
        <v>192</v>
      </c>
      <c r="B5" s="104">
        <f>B3*3</f>
        <v>24</v>
      </c>
      <c r="D5" s="186"/>
      <c r="E5" s="9" t="str">
        <f>'0 Composite Gap Score'!B5</f>
        <v>BALESHWAR</v>
      </c>
      <c r="F5" s="27">
        <v>4609</v>
      </c>
      <c r="G5" s="27">
        <v>1817</v>
      </c>
      <c r="H5" s="27">
        <v>4400</v>
      </c>
      <c r="I5" s="27">
        <v>1986</v>
      </c>
      <c r="J5" s="27">
        <v>2420</v>
      </c>
      <c r="K5" s="27">
        <v>1628</v>
      </c>
      <c r="L5" s="27">
        <v>2600</v>
      </c>
      <c r="M5" s="27">
        <v>1864</v>
      </c>
      <c r="N5" s="27">
        <v>2600</v>
      </c>
      <c r="O5" s="27">
        <v>2350</v>
      </c>
      <c r="P5" s="9">
        <f t="shared" si="15"/>
        <v>2792</v>
      </c>
      <c r="Q5" s="9">
        <f t="shared" si="16"/>
        <v>2414</v>
      </c>
      <c r="R5" s="9">
        <f t="shared" si="17"/>
        <v>792</v>
      </c>
      <c r="S5" s="9">
        <f t="shared" si="18"/>
        <v>736</v>
      </c>
      <c r="T5" s="15">
        <f t="shared" si="19"/>
        <v>250</v>
      </c>
      <c r="V5" s="183"/>
      <c r="W5" s="9" t="str">
        <f t="shared" si="20"/>
        <v>BALESHWAR</v>
      </c>
      <c r="X5" s="10">
        <f t="shared" si="21"/>
        <v>2792</v>
      </c>
      <c r="Y5" s="10">
        <f t="shared" si="0"/>
        <v>1</v>
      </c>
      <c r="Z5" s="100"/>
      <c r="AA5" s="51" t="s">
        <v>137</v>
      </c>
      <c r="AB5" s="10">
        <f t="shared" si="1"/>
        <v>2414</v>
      </c>
      <c r="AC5" s="10">
        <f t="shared" si="2"/>
        <v>1</v>
      </c>
      <c r="AD5" s="100"/>
      <c r="AE5" s="51" t="s">
        <v>137</v>
      </c>
      <c r="AF5" s="10">
        <f t="shared" si="3"/>
        <v>792</v>
      </c>
      <c r="AG5" s="10">
        <f t="shared" si="4"/>
        <v>1</v>
      </c>
      <c r="AH5" s="100"/>
      <c r="AI5" s="51" t="s">
        <v>137</v>
      </c>
      <c r="AJ5" s="10">
        <f t="shared" si="5"/>
        <v>736</v>
      </c>
      <c r="AK5" s="10">
        <f t="shared" si="6"/>
        <v>1</v>
      </c>
      <c r="AL5" s="100"/>
      <c r="AM5" s="51" t="s">
        <v>137</v>
      </c>
      <c r="AN5" s="10">
        <f t="shared" si="7"/>
        <v>250</v>
      </c>
      <c r="AO5" s="13">
        <f t="shared" si="8"/>
        <v>0.75</v>
      </c>
      <c r="AQ5" s="183"/>
      <c r="AR5" s="9" t="str">
        <f t="shared" si="22"/>
        <v>BALESHWAR</v>
      </c>
      <c r="AS5" s="10">
        <f t="shared" si="9"/>
        <v>1</v>
      </c>
      <c r="AT5" s="10">
        <f t="shared" si="10"/>
        <v>1</v>
      </c>
      <c r="AU5" s="10">
        <f t="shared" si="11"/>
        <v>1</v>
      </c>
      <c r="AV5" s="10">
        <f t="shared" si="12"/>
        <v>1</v>
      </c>
      <c r="AW5" s="10">
        <f t="shared" si="13"/>
        <v>0.75</v>
      </c>
      <c r="AX5" s="10">
        <f t="shared" si="14"/>
        <v>4.75</v>
      </c>
      <c r="AY5" s="13">
        <f>IF(COUNTIF($AX$3:$AX$33,AX5)&gt;1,_xlfn.RANK.EQ(AX5,$AX$3:$AX$33)+COUNTIF($AX$3:AX5,AX5)-1,_xlfn.RANK.EQ(AX5,$AX$3:$AX$33))</f>
        <v>2</v>
      </c>
    </row>
    <row r="6" spans="1:51" ht="14.5" x14ac:dyDescent="0.35">
      <c r="D6" s="186"/>
      <c r="E6" s="9" t="str">
        <f>'0 Composite Gap Score'!B6</f>
        <v>BARGARH</v>
      </c>
      <c r="F6" s="27">
        <v>2512</v>
      </c>
      <c r="G6" s="27">
        <v>1254</v>
      </c>
      <c r="H6" s="27">
        <v>2210</v>
      </c>
      <c r="I6" s="27">
        <v>1252</v>
      </c>
      <c r="J6" s="27">
        <v>1640</v>
      </c>
      <c r="K6" s="27">
        <v>953</v>
      </c>
      <c r="L6" s="27">
        <v>1800</v>
      </c>
      <c r="M6" s="27">
        <v>1197</v>
      </c>
      <c r="N6" s="27">
        <v>1800</v>
      </c>
      <c r="O6" s="27">
        <v>1394</v>
      </c>
      <c r="P6" s="9">
        <f t="shared" si="15"/>
        <v>1258</v>
      </c>
      <c r="Q6" s="9">
        <f t="shared" si="16"/>
        <v>958</v>
      </c>
      <c r="R6" s="9">
        <f t="shared" si="17"/>
        <v>687</v>
      </c>
      <c r="S6" s="9">
        <f t="shared" si="18"/>
        <v>603</v>
      </c>
      <c r="T6" s="15">
        <f t="shared" si="19"/>
        <v>406</v>
      </c>
      <c r="V6" s="183"/>
      <c r="W6" s="9" t="str">
        <f t="shared" si="20"/>
        <v>BARGARH</v>
      </c>
      <c r="X6" s="10">
        <f t="shared" si="21"/>
        <v>1258</v>
      </c>
      <c r="Y6" s="10">
        <f t="shared" si="0"/>
        <v>1</v>
      </c>
      <c r="Z6" s="100"/>
      <c r="AA6" s="51" t="s">
        <v>139</v>
      </c>
      <c r="AB6" s="10">
        <f t="shared" si="1"/>
        <v>958</v>
      </c>
      <c r="AC6" s="10">
        <f t="shared" si="2"/>
        <v>0.75</v>
      </c>
      <c r="AD6" s="100"/>
      <c r="AE6" s="51" t="s">
        <v>139</v>
      </c>
      <c r="AF6" s="10">
        <f t="shared" si="3"/>
        <v>687</v>
      </c>
      <c r="AG6" s="10">
        <f t="shared" si="4"/>
        <v>0.75</v>
      </c>
      <c r="AH6" s="100"/>
      <c r="AI6" s="51" t="s">
        <v>139</v>
      </c>
      <c r="AJ6" s="10">
        <f t="shared" si="5"/>
        <v>603</v>
      </c>
      <c r="AK6" s="10">
        <f t="shared" si="6"/>
        <v>1</v>
      </c>
      <c r="AL6" s="100"/>
      <c r="AM6" s="51" t="s">
        <v>139</v>
      </c>
      <c r="AN6" s="10">
        <f t="shared" si="7"/>
        <v>406</v>
      </c>
      <c r="AO6" s="13">
        <f t="shared" si="8"/>
        <v>1</v>
      </c>
      <c r="AQ6" s="183"/>
      <c r="AR6" s="9" t="str">
        <f t="shared" si="22"/>
        <v>BARGARH</v>
      </c>
      <c r="AS6" s="10">
        <f t="shared" si="9"/>
        <v>1</v>
      </c>
      <c r="AT6" s="10">
        <f t="shared" si="10"/>
        <v>0.75</v>
      </c>
      <c r="AU6" s="10">
        <f t="shared" si="11"/>
        <v>0.75</v>
      </c>
      <c r="AV6" s="10">
        <f t="shared" si="12"/>
        <v>1</v>
      </c>
      <c r="AW6" s="10">
        <f t="shared" si="13"/>
        <v>1</v>
      </c>
      <c r="AX6" s="10">
        <f t="shared" si="14"/>
        <v>4.5</v>
      </c>
      <c r="AY6" s="13">
        <f>IF(COUNTIF($AX$3:$AX$33,AX6)&gt;1,_xlfn.RANK.EQ(AX6,$AX$3:$AX$33)+COUNTIF($AX$3:AX6,AX6)-1,_xlfn.RANK.EQ(AX6,$AX$3:$AX$33))</f>
        <v>4</v>
      </c>
    </row>
    <row r="7" spans="1:51" ht="14.5" x14ac:dyDescent="0.35">
      <c r="D7" s="186"/>
      <c r="E7" s="9" t="str">
        <f>'0 Composite Gap Score'!B7</f>
        <v>BHADRAK</v>
      </c>
      <c r="F7" s="27">
        <v>2013</v>
      </c>
      <c r="G7" s="27">
        <v>795</v>
      </c>
      <c r="H7" s="27">
        <v>1960</v>
      </c>
      <c r="I7" s="27">
        <v>797</v>
      </c>
      <c r="J7" s="27">
        <v>1020</v>
      </c>
      <c r="K7" s="27">
        <v>670</v>
      </c>
      <c r="L7" s="27">
        <v>1660</v>
      </c>
      <c r="M7" s="27">
        <v>816</v>
      </c>
      <c r="N7" s="27">
        <v>1550</v>
      </c>
      <c r="O7" s="27">
        <v>941</v>
      </c>
      <c r="P7" s="9">
        <f t="shared" si="15"/>
        <v>1218</v>
      </c>
      <c r="Q7" s="9">
        <f t="shared" si="16"/>
        <v>1163</v>
      </c>
      <c r="R7" s="9">
        <f t="shared" si="17"/>
        <v>350</v>
      </c>
      <c r="S7" s="9">
        <f t="shared" si="18"/>
        <v>844</v>
      </c>
      <c r="T7" s="15">
        <f t="shared" si="19"/>
        <v>609</v>
      </c>
      <c r="V7" s="183"/>
      <c r="W7" s="9" t="str">
        <f t="shared" si="20"/>
        <v>BHADRAK</v>
      </c>
      <c r="X7" s="10">
        <f t="shared" si="21"/>
        <v>1218</v>
      </c>
      <c r="Y7" s="10">
        <f t="shared" si="0"/>
        <v>0.75</v>
      </c>
      <c r="Z7" s="100"/>
      <c r="AA7" s="51" t="s">
        <v>140</v>
      </c>
      <c r="AB7" s="10">
        <f t="shared" si="1"/>
        <v>1163</v>
      </c>
      <c r="AC7" s="10">
        <f t="shared" si="2"/>
        <v>0.75</v>
      </c>
      <c r="AD7" s="100"/>
      <c r="AE7" s="51" t="s">
        <v>140</v>
      </c>
      <c r="AF7" s="10">
        <f t="shared" si="3"/>
        <v>350</v>
      </c>
      <c r="AG7" s="10">
        <f t="shared" si="4"/>
        <v>0.5</v>
      </c>
      <c r="AH7" s="100"/>
      <c r="AI7" s="51" t="s">
        <v>140</v>
      </c>
      <c r="AJ7" s="10">
        <f t="shared" si="5"/>
        <v>844</v>
      </c>
      <c r="AK7" s="10">
        <f t="shared" si="6"/>
        <v>1</v>
      </c>
      <c r="AL7" s="100"/>
      <c r="AM7" s="51" t="s">
        <v>140</v>
      </c>
      <c r="AN7" s="10">
        <f t="shared" si="7"/>
        <v>609</v>
      </c>
      <c r="AO7" s="13">
        <f t="shared" si="8"/>
        <v>1</v>
      </c>
      <c r="AQ7" s="183"/>
      <c r="AR7" s="9" t="str">
        <f t="shared" si="22"/>
        <v>BHADRAK</v>
      </c>
      <c r="AS7" s="10">
        <f t="shared" si="9"/>
        <v>0.75</v>
      </c>
      <c r="AT7" s="10">
        <f t="shared" si="10"/>
        <v>0.75</v>
      </c>
      <c r="AU7" s="10">
        <f t="shared" si="11"/>
        <v>0.5</v>
      </c>
      <c r="AV7" s="10">
        <f t="shared" si="12"/>
        <v>1</v>
      </c>
      <c r="AW7" s="10">
        <f t="shared" si="13"/>
        <v>1</v>
      </c>
      <c r="AX7" s="10">
        <f t="shared" si="14"/>
        <v>4</v>
      </c>
      <c r="AY7" s="13">
        <f>IF(COUNTIF($AX$3:$AX$33,AX7)&gt;1,_xlfn.RANK.EQ(AX7,$AX$3:$AX$33)+COUNTIF($AX$3:AX7,AX7)-1,_xlfn.RANK.EQ(AX7,$AX$3:$AX$33))</f>
        <v>8</v>
      </c>
    </row>
    <row r="8" spans="1:51" ht="14.5" x14ac:dyDescent="0.35">
      <c r="D8" s="186"/>
      <c r="E8" s="9" t="str">
        <f>'0 Composite Gap Score'!B8</f>
        <v>BHUBANESHWAR MC</v>
      </c>
      <c r="F8" s="27">
        <v>3548</v>
      </c>
      <c r="G8" s="27">
        <v>2255</v>
      </c>
      <c r="H8" s="27">
        <v>4460</v>
      </c>
      <c r="I8" s="27">
        <v>2929</v>
      </c>
      <c r="J8" s="27">
        <v>3760</v>
      </c>
      <c r="K8" s="27">
        <v>2377</v>
      </c>
      <c r="L8" s="27">
        <v>3760</v>
      </c>
      <c r="M8" s="27">
        <v>2973</v>
      </c>
      <c r="N8" s="27">
        <v>3760</v>
      </c>
      <c r="O8" s="27">
        <v>3953</v>
      </c>
      <c r="P8" s="9">
        <f t="shared" si="15"/>
        <v>1293</v>
      </c>
      <c r="Q8" s="9">
        <f t="shared" si="16"/>
        <v>1531</v>
      </c>
      <c r="R8" s="9">
        <f t="shared" si="17"/>
        <v>1383</v>
      </c>
      <c r="S8" s="9">
        <f t="shared" si="18"/>
        <v>787</v>
      </c>
      <c r="T8" s="15">
        <f t="shared" si="19"/>
        <v>-193</v>
      </c>
      <c r="V8" s="183"/>
      <c r="W8" s="9" t="str">
        <f t="shared" si="20"/>
        <v>BHUBANESHWAR MC</v>
      </c>
      <c r="X8" s="10">
        <f t="shared" si="21"/>
        <v>1293</v>
      </c>
      <c r="Y8" s="10">
        <f t="shared" si="0"/>
        <v>1</v>
      </c>
      <c r="Z8" s="100"/>
      <c r="AA8" s="51" t="s">
        <v>141</v>
      </c>
      <c r="AB8" s="10">
        <f t="shared" si="1"/>
        <v>1531</v>
      </c>
      <c r="AC8" s="10">
        <f t="shared" si="2"/>
        <v>1</v>
      </c>
      <c r="AD8" s="100"/>
      <c r="AE8" s="51" t="s">
        <v>141</v>
      </c>
      <c r="AF8" s="10">
        <f t="shared" si="3"/>
        <v>1383</v>
      </c>
      <c r="AG8" s="10">
        <f t="shared" si="4"/>
        <v>1</v>
      </c>
      <c r="AH8" s="100"/>
      <c r="AI8" s="51" t="s">
        <v>141</v>
      </c>
      <c r="AJ8" s="10">
        <f t="shared" si="5"/>
        <v>787</v>
      </c>
      <c r="AK8" s="10">
        <f t="shared" si="6"/>
        <v>1</v>
      </c>
      <c r="AL8" s="100"/>
      <c r="AM8" s="51" t="s">
        <v>141</v>
      </c>
      <c r="AN8" s="10">
        <f t="shared" si="7"/>
        <v>0</v>
      </c>
      <c r="AO8" s="13">
        <f t="shared" si="8"/>
        <v>0.5</v>
      </c>
      <c r="AQ8" s="183"/>
      <c r="AR8" s="9" t="str">
        <f t="shared" si="22"/>
        <v>BHUBANESHWAR MC</v>
      </c>
      <c r="AS8" s="10">
        <f t="shared" si="9"/>
        <v>1</v>
      </c>
      <c r="AT8" s="10">
        <f t="shared" si="10"/>
        <v>1</v>
      </c>
      <c r="AU8" s="10">
        <f t="shared" si="11"/>
        <v>1</v>
      </c>
      <c r="AV8" s="10">
        <f t="shared" si="12"/>
        <v>1</v>
      </c>
      <c r="AW8" s="10">
        <f t="shared" si="13"/>
        <v>0.5</v>
      </c>
      <c r="AX8" s="10">
        <f t="shared" si="14"/>
        <v>4.5</v>
      </c>
      <c r="AY8" s="13">
        <f>IF(COUNTIF($AX$3:$AX$33,AX8)&gt;1,_xlfn.RANK.EQ(AX8,$AX$3:$AX$33)+COUNTIF($AX$3:AX8,AX8)-1,_xlfn.RANK.EQ(AX8,$AX$3:$AX$33))</f>
        <v>5</v>
      </c>
    </row>
    <row r="9" spans="1:51" ht="14.5" x14ac:dyDescent="0.35">
      <c r="D9" s="186"/>
      <c r="E9" s="9" t="str">
        <f>'0 Composite Gap Score'!B9</f>
        <v>BOUDH</v>
      </c>
      <c r="F9" s="27">
        <v>351</v>
      </c>
      <c r="G9" s="27">
        <v>225</v>
      </c>
      <c r="H9" s="27">
        <v>440</v>
      </c>
      <c r="I9" s="27">
        <v>216</v>
      </c>
      <c r="J9" s="27">
        <v>250</v>
      </c>
      <c r="K9" s="27">
        <v>222</v>
      </c>
      <c r="L9" s="27">
        <v>300</v>
      </c>
      <c r="M9" s="27">
        <v>203</v>
      </c>
      <c r="N9" s="27">
        <v>240</v>
      </c>
      <c r="O9" s="27">
        <v>264</v>
      </c>
      <c r="P9" s="9">
        <f t="shared" si="15"/>
        <v>126</v>
      </c>
      <c r="Q9" s="9">
        <f t="shared" si="16"/>
        <v>224</v>
      </c>
      <c r="R9" s="9">
        <f t="shared" si="17"/>
        <v>28</v>
      </c>
      <c r="S9" s="9">
        <f t="shared" si="18"/>
        <v>97</v>
      </c>
      <c r="T9" s="15">
        <f t="shared" si="19"/>
        <v>-24</v>
      </c>
      <c r="V9" s="183"/>
      <c r="W9" s="9" t="str">
        <f t="shared" si="20"/>
        <v>BOUDH</v>
      </c>
      <c r="X9" s="10">
        <f t="shared" si="21"/>
        <v>126</v>
      </c>
      <c r="Y9" s="10">
        <f t="shared" si="0"/>
        <v>0.25</v>
      </c>
      <c r="Z9" s="100"/>
      <c r="AA9" s="51" t="s">
        <v>142</v>
      </c>
      <c r="AB9" s="10">
        <f t="shared" si="1"/>
        <v>224</v>
      </c>
      <c r="AC9" s="10">
        <f t="shared" si="2"/>
        <v>0.25</v>
      </c>
      <c r="AD9" s="100"/>
      <c r="AE9" s="51" t="s">
        <v>142</v>
      </c>
      <c r="AF9" s="10">
        <f t="shared" si="3"/>
        <v>28</v>
      </c>
      <c r="AG9" s="10">
        <f t="shared" si="4"/>
        <v>0.25</v>
      </c>
      <c r="AH9" s="100"/>
      <c r="AI9" s="51" t="s">
        <v>142</v>
      </c>
      <c r="AJ9" s="10">
        <f t="shared" si="5"/>
        <v>97</v>
      </c>
      <c r="AK9" s="10">
        <f t="shared" si="6"/>
        <v>0.25</v>
      </c>
      <c r="AL9" s="100"/>
      <c r="AM9" s="51" t="s">
        <v>142</v>
      </c>
      <c r="AN9" s="10">
        <f t="shared" si="7"/>
        <v>0</v>
      </c>
      <c r="AO9" s="13">
        <f t="shared" si="8"/>
        <v>0.5</v>
      </c>
      <c r="AQ9" s="183"/>
      <c r="AR9" s="9" t="str">
        <f t="shared" si="22"/>
        <v>BOUDH</v>
      </c>
      <c r="AS9" s="10">
        <f t="shared" si="9"/>
        <v>0.25</v>
      </c>
      <c r="AT9" s="10">
        <f t="shared" si="10"/>
        <v>0.25</v>
      </c>
      <c r="AU9" s="10">
        <f t="shared" si="11"/>
        <v>0.25</v>
      </c>
      <c r="AV9" s="10">
        <f t="shared" si="12"/>
        <v>0.25</v>
      </c>
      <c r="AW9" s="10">
        <f t="shared" si="13"/>
        <v>0.5</v>
      </c>
      <c r="AX9" s="10">
        <f t="shared" si="14"/>
        <v>1.5</v>
      </c>
      <c r="AY9" s="13">
        <f>IF(COUNTIF($AX$3:$AX$33,AX9)&gt;1,_xlfn.RANK.EQ(AX9,$AX$3:$AX$33)+COUNTIF($AX$3:AX9,AX9)-1,_xlfn.RANK.EQ(AX9,$AX$3:$AX$33))</f>
        <v>30</v>
      </c>
    </row>
    <row r="10" spans="1:51" ht="14.5" x14ac:dyDescent="0.35">
      <c r="D10" s="186"/>
      <c r="E10" s="9" t="str">
        <f>'0 Composite Gap Score'!B10</f>
        <v>CUTTACK</v>
      </c>
      <c r="F10" s="27">
        <v>2289</v>
      </c>
      <c r="G10" s="27">
        <v>3661</v>
      </c>
      <c r="H10" s="27">
        <v>5360</v>
      </c>
      <c r="I10" s="27">
        <v>4927</v>
      </c>
      <c r="J10" s="27">
        <v>5830</v>
      </c>
      <c r="K10" s="27">
        <v>3275</v>
      </c>
      <c r="L10" s="27">
        <v>5830</v>
      </c>
      <c r="M10" s="27">
        <v>4042</v>
      </c>
      <c r="N10" s="27">
        <v>5920</v>
      </c>
      <c r="O10" s="27">
        <v>4732</v>
      </c>
      <c r="P10" s="9">
        <f t="shared" si="15"/>
        <v>-1372</v>
      </c>
      <c r="Q10" s="9">
        <f t="shared" si="16"/>
        <v>433</v>
      </c>
      <c r="R10" s="9">
        <f t="shared" si="17"/>
        <v>2555</v>
      </c>
      <c r="S10" s="9">
        <f t="shared" si="18"/>
        <v>1788</v>
      </c>
      <c r="T10" s="15">
        <f t="shared" si="19"/>
        <v>1188</v>
      </c>
      <c r="V10" s="183"/>
      <c r="W10" s="9" t="str">
        <f t="shared" si="20"/>
        <v>CUTTACK</v>
      </c>
      <c r="X10" s="10">
        <f t="shared" si="21"/>
        <v>0</v>
      </c>
      <c r="Y10" s="10">
        <f t="shared" si="0"/>
        <v>0.25</v>
      </c>
      <c r="Z10" s="100"/>
      <c r="AA10" s="51" t="s">
        <v>143</v>
      </c>
      <c r="AB10" s="10">
        <f t="shared" si="1"/>
        <v>433</v>
      </c>
      <c r="AC10" s="10">
        <f t="shared" si="2"/>
        <v>0.5</v>
      </c>
      <c r="AD10" s="100"/>
      <c r="AE10" s="51" t="s">
        <v>143</v>
      </c>
      <c r="AF10" s="10">
        <f t="shared" si="3"/>
        <v>2555</v>
      </c>
      <c r="AG10" s="10">
        <f t="shared" si="4"/>
        <v>1</v>
      </c>
      <c r="AH10" s="100"/>
      <c r="AI10" s="51" t="s">
        <v>143</v>
      </c>
      <c r="AJ10" s="10">
        <f t="shared" si="5"/>
        <v>1788</v>
      </c>
      <c r="AK10" s="10">
        <f t="shared" si="6"/>
        <v>1</v>
      </c>
      <c r="AL10" s="100"/>
      <c r="AM10" s="51" t="s">
        <v>143</v>
      </c>
      <c r="AN10" s="10">
        <f t="shared" si="7"/>
        <v>1188</v>
      </c>
      <c r="AO10" s="13">
        <f t="shared" si="8"/>
        <v>1</v>
      </c>
      <c r="AQ10" s="183"/>
      <c r="AR10" s="9" t="str">
        <f t="shared" si="22"/>
        <v>CUTTACK</v>
      </c>
      <c r="AS10" s="10">
        <f t="shared" si="9"/>
        <v>0.25</v>
      </c>
      <c r="AT10" s="10">
        <f t="shared" si="10"/>
        <v>0.5</v>
      </c>
      <c r="AU10" s="10">
        <f t="shared" si="11"/>
        <v>1</v>
      </c>
      <c r="AV10" s="10">
        <f t="shared" si="12"/>
        <v>1</v>
      </c>
      <c r="AW10" s="10">
        <f t="shared" si="13"/>
        <v>1</v>
      </c>
      <c r="AX10" s="10">
        <f t="shared" si="14"/>
        <v>3.75</v>
      </c>
      <c r="AY10" s="13">
        <f>IF(COUNTIF($AX$3:$AX$33,AX10)&gt;1,_xlfn.RANK.EQ(AX10,$AX$3:$AX$33)+COUNTIF($AX$3:AX10,AX10)-1,_xlfn.RANK.EQ(AX10,$AX$3:$AX$33))</f>
        <v>11</v>
      </c>
    </row>
    <row r="11" spans="1:51" ht="14.5" x14ac:dyDescent="0.35">
      <c r="D11" s="186"/>
      <c r="E11" s="9" t="str">
        <f>'0 Composite Gap Score'!B11</f>
        <v>DEOGARH</v>
      </c>
      <c r="F11" s="27">
        <v>279</v>
      </c>
      <c r="G11" s="27">
        <v>299</v>
      </c>
      <c r="H11" s="27">
        <v>400</v>
      </c>
      <c r="I11" s="27">
        <v>243</v>
      </c>
      <c r="J11" s="27">
        <v>280</v>
      </c>
      <c r="K11" s="27">
        <v>220</v>
      </c>
      <c r="L11" s="27">
        <v>300</v>
      </c>
      <c r="M11" s="27">
        <v>239</v>
      </c>
      <c r="N11" s="27">
        <v>260</v>
      </c>
      <c r="O11" s="27">
        <v>274</v>
      </c>
      <c r="P11" s="9">
        <f t="shared" si="15"/>
        <v>-20</v>
      </c>
      <c r="Q11" s="9">
        <f t="shared" si="16"/>
        <v>157</v>
      </c>
      <c r="R11" s="9">
        <f t="shared" si="17"/>
        <v>60</v>
      </c>
      <c r="S11" s="9">
        <f t="shared" si="18"/>
        <v>61</v>
      </c>
      <c r="T11" s="15">
        <f t="shared" si="19"/>
        <v>-14</v>
      </c>
      <c r="V11" s="183"/>
      <c r="W11" s="9" t="str">
        <f t="shared" si="20"/>
        <v>DEOGARH</v>
      </c>
      <c r="X11" s="10">
        <f t="shared" si="21"/>
        <v>0</v>
      </c>
      <c r="Y11" s="10">
        <f t="shared" si="0"/>
        <v>0.25</v>
      </c>
      <c r="Z11" s="100"/>
      <c r="AA11" s="51" t="s">
        <v>144</v>
      </c>
      <c r="AB11" s="10">
        <f t="shared" si="1"/>
        <v>157</v>
      </c>
      <c r="AC11" s="10">
        <f t="shared" si="2"/>
        <v>0.25</v>
      </c>
      <c r="AD11" s="100"/>
      <c r="AE11" s="51" t="s">
        <v>144</v>
      </c>
      <c r="AF11" s="10">
        <f t="shared" si="3"/>
        <v>60</v>
      </c>
      <c r="AG11" s="10">
        <f t="shared" si="4"/>
        <v>0.25</v>
      </c>
      <c r="AH11" s="100"/>
      <c r="AI11" s="51" t="s">
        <v>144</v>
      </c>
      <c r="AJ11" s="10">
        <f t="shared" si="5"/>
        <v>61</v>
      </c>
      <c r="AK11" s="10">
        <f t="shared" si="6"/>
        <v>0.25</v>
      </c>
      <c r="AL11" s="100"/>
      <c r="AM11" s="51" t="s">
        <v>144</v>
      </c>
      <c r="AN11" s="10">
        <f t="shared" si="7"/>
        <v>0</v>
      </c>
      <c r="AO11" s="13">
        <f t="shared" si="8"/>
        <v>0.5</v>
      </c>
      <c r="AQ11" s="183"/>
      <c r="AR11" s="9" t="str">
        <f t="shared" si="22"/>
        <v>DEOGARH</v>
      </c>
      <c r="AS11" s="10">
        <f t="shared" si="9"/>
        <v>0.25</v>
      </c>
      <c r="AT11" s="10">
        <f t="shared" si="10"/>
        <v>0.25</v>
      </c>
      <c r="AU11" s="10">
        <f t="shared" si="11"/>
        <v>0.25</v>
      </c>
      <c r="AV11" s="10">
        <f t="shared" si="12"/>
        <v>0.25</v>
      </c>
      <c r="AW11" s="10">
        <f t="shared" si="13"/>
        <v>0.5</v>
      </c>
      <c r="AX11" s="10">
        <f t="shared" si="14"/>
        <v>1.5</v>
      </c>
      <c r="AY11" s="13">
        <f>IF(COUNTIF($AX$3:$AX$33,AX11)&gt;1,_xlfn.RANK.EQ(AX11,$AX$3:$AX$33)+COUNTIF($AX$3:AX11,AX11)-1,_xlfn.RANK.EQ(AX11,$AX$3:$AX$33))</f>
        <v>31</v>
      </c>
    </row>
    <row r="12" spans="1:51" ht="14.5" x14ac:dyDescent="0.35">
      <c r="D12" s="186"/>
      <c r="E12" s="9" t="str">
        <f>'0 Composite Gap Score'!B12</f>
        <v>DHENKANAL</v>
      </c>
      <c r="F12" s="27">
        <v>1476</v>
      </c>
      <c r="G12" s="27">
        <v>1036</v>
      </c>
      <c r="H12" s="27">
        <v>1680</v>
      </c>
      <c r="I12" s="27">
        <v>879</v>
      </c>
      <c r="J12" s="27">
        <v>1030</v>
      </c>
      <c r="K12" s="27">
        <v>895</v>
      </c>
      <c r="L12" s="27">
        <v>1200</v>
      </c>
      <c r="M12" s="27">
        <v>917</v>
      </c>
      <c r="N12" s="27">
        <v>1020</v>
      </c>
      <c r="O12" s="27">
        <v>1110</v>
      </c>
      <c r="P12" s="9">
        <f t="shared" si="15"/>
        <v>440</v>
      </c>
      <c r="Q12" s="9">
        <f t="shared" si="16"/>
        <v>801</v>
      </c>
      <c r="R12" s="9">
        <f t="shared" si="17"/>
        <v>135</v>
      </c>
      <c r="S12" s="9">
        <f t="shared" si="18"/>
        <v>283</v>
      </c>
      <c r="T12" s="15">
        <f t="shared" si="19"/>
        <v>-90</v>
      </c>
      <c r="V12" s="183"/>
      <c r="W12" s="9" t="str">
        <f t="shared" si="20"/>
        <v>DHENKANAL</v>
      </c>
      <c r="X12" s="10">
        <f t="shared" si="21"/>
        <v>440</v>
      </c>
      <c r="Y12" s="10">
        <f t="shared" si="0"/>
        <v>0.5</v>
      </c>
      <c r="Z12" s="100"/>
      <c r="AA12" s="51" t="s">
        <v>145</v>
      </c>
      <c r="AB12" s="10">
        <f t="shared" si="1"/>
        <v>801</v>
      </c>
      <c r="AC12" s="10">
        <f t="shared" si="2"/>
        <v>0.75</v>
      </c>
      <c r="AD12" s="100"/>
      <c r="AE12" s="51" t="s">
        <v>145</v>
      </c>
      <c r="AF12" s="10">
        <f t="shared" si="3"/>
        <v>135</v>
      </c>
      <c r="AG12" s="10">
        <f t="shared" si="4"/>
        <v>0.25</v>
      </c>
      <c r="AH12" s="100"/>
      <c r="AI12" s="51" t="s">
        <v>145</v>
      </c>
      <c r="AJ12" s="10">
        <f t="shared" si="5"/>
        <v>283</v>
      </c>
      <c r="AK12" s="10">
        <f t="shared" si="6"/>
        <v>0.5</v>
      </c>
      <c r="AL12" s="100"/>
      <c r="AM12" s="51" t="s">
        <v>145</v>
      </c>
      <c r="AN12" s="10">
        <f t="shared" si="7"/>
        <v>0</v>
      </c>
      <c r="AO12" s="13">
        <f t="shared" si="8"/>
        <v>0.5</v>
      </c>
      <c r="AQ12" s="183"/>
      <c r="AR12" s="9" t="str">
        <f t="shared" si="22"/>
        <v>DHENKANAL</v>
      </c>
      <c r="AS12" s="10">
        <f t="shared" si="9"/>
        <v>0.5</v>
      </c>
      <c r="AT12" s="10">
        <f t="shared" si="10"/>
        <v>0.75</v>
      </c>
      <c r="AU12" s="10">
        <f t="shared" si="11"/>
        <v>0.25</v>
      </c>
      <c r="AV12" s="10">
        <f t="shared" si="12"/>
        <v>0.5</v>
      </c>
      <c r="AW12" s="10">
        <f t="shared" si="13"/>
        <v>0.5</v>
      </c>
      <c r="AX12" s="10">
        <f t="shared" si="14"/>
        <v>2.5</v>
      </c>
      <c r="AY12" s="13">
        <f>IF(COUNTIF($AX$3:$AX$33,AX12)&gt;1,_xlfn.RANK.EQ(AX12,$AX$3:$AX$33)+COUNTIF($AX$3:AX12,AX12)-1,_xlfn.RANK.EQ(AX12,$AX$3:$AX$33))</f>
        <v>22</v>
      </c>
    </row>
    <row r="13" spans="1:51" ht="14.5" x14ac:dyDescent="0.35">
      <c r="D13" s="186"/>
      <c r="E13" s="9" t="str">
        <f>'0 Composite Gap Score'!B13</f>
        <v>GAJAPATI</v>
      </c>
      <c r="F13" s="27">
        <v>1739</v>
      </c>
      <c r="G13" s="27">
        <v>1190</v>
      </c>
      <c r="H13" s="27">
        <v>1930</v>
      </c>
      <c r="I13" s="27">
        <v>1145</v>
      </c>
      <c r="J13" s="27">
        <v>1360</v>
      </c>
      <c r="K13" s="27">
        <v>985</v>
      </c>
      <c r="L13" s="27">
        <v>1300</v>
      </c>
      <c r="M13" s="27">
        <v>1184</v>
      </c>
      <c r="N13" s="27">
        <v>1330</v>
      </c>
      <c r="O13" s="27">
        <v>1337</v>
      </c>
      <c r="P13" s="9">
        <f t="shared" si="15"/>
        <v>549</v>
      </c>
      <c r="Q13" s="9">
        <f t="shared" si="16"/>
        <v>785</v>
      </c>
      <c r="R13" s="9">
        <f t="shared" si="17"/>
        <v>375</v>
      </c>
      <c r="S13" s="9">
        <f t="shared" si="18"/>
        <v>116</v>
      </c>
      <c r="T13" s="15">
        <f t="shared" si="19"/>
        <v>-7</v>
      </c>
      <c r="V13" s="183"/>
      <c r="W13" s="9" t="str">
        <f t="shared" si="20"/>
        <v>GAJAPATI</v>
      </c>
      <c r="X13" s="10">
        <f t="shared" si="21"/>
        <v>549</v>
      </c>
      <c r="Y13" s="10">
        <f t="shared" si="0"/>
        <v>0.75</v>
      </c>
      <c r="Z13" s="100"/>
      <c r="AA13" s="51" t="s">
        <v>146</v>
      </c>
      <c r="AB13" s="10">
        <f t="shared" si="1"/>
        <v>785</v>
      </c>
      <c r="AC13" s="10">
        <f t="shared" si="2"/>
        <v>0.5</v>
      </c>
      <c r="AD13" s="100"/>
      <c r="AE13" s="51" t="s">
        <v>146</v>
      </c>
      <c r="AF13" s="10">
        <f t="shared" si="3"/>
        <v>375</v>
      </c>
      <c r="AG13" s="10">
        <f t="shared" si="4"/>
        <v>0.5</v>
      </c>
      <c r="AH13" s="100"/>
      <c r="AI13" s="51" t="s">
        <v>146</v>
      </c>
      <c r="AJ13" s="10">
        <f t="shared" si="5"/>
        <v>116</v>
      </c>
      <c r="AK13" s="10">
        <f t="shared" si="6"/>
        <v>0.25</v>
      </c>
      <c r="AL13" s="100"/>
      <c r="AM13" s="51" t="s">
        <v>146</v>
      </c>
      <c r="AN13" s="10">
        <f t="shared" si="7"/>
        <v>0</v>
      </c>
      <c r="AO13" s="13">
        <f t="shared" si="8"/>
        <v>0.5</v>
      </c>
      <c r="AQ13" s="183"/>
      <c r="AR13" s="9" t="str">
        <f t="shared" si="22"/>
        <v>GAJAPATI</v>
      </c>
      <c r="AS13" s="10">
        <f t="shared" si="9"/>
        <v>0.75</v>
      </c>
      <c r="AT13" s="10">
        <f t="shared" si="10"/>
        <v>0.5</v>
      </c>
      <c r="AU13" s="10">
        <f t="shared" si="11"/>
        <v>0.5</v>
      </c>
      <c r="AV13" s="10">
        <f t="shared" si="12"/>
        <v>0.25</v>
      </c>
      <c r="AW13" s="10">
        <f t="shared" si="13"/>
        <v>0.5</v>
      </c>
      <c r="AX13" s="10">
        <f>SUM(AS13:AW13)</f>
        <v>2.5</v>
      </c>
      <c r="AY13" s="13">
        <f>IF(COUNTIF($AX$3:$AX$33,AX13)&gt;1,_xlfn.RANK.EQ(AX13,$AX$3:$AX$33)+COUNTIF($AX$3:AX13,AX13)-1,_xlfn.RANK.EQ(AX13,$AX$3:$AX$33))</f>
        <v>23</v>
      </c>
    </row>
    <row r="14" spans="1:51" ht="14.5" x14ac:dyDescent="0.35">
      <c r="D14" s="186"/>
      <c r="E14" s="9" t="str">
        <f>'0 Composite Gap Score'!B14</f>
        <v>GANJAM</v>
      </c>
      <c r="F14" s="27">
        <v>8052</v>
      </c>
      <c r="G14" s="27">
        <v>4795</v>
      </c>
      <c r="H14" s="27">
        <v>8450</v>
      </c>
      <c r="I14" s="27">
        <v>5568</v>
      </c>
      <c r="J14" s="27">
        <v>6800</v>
      </c>
      <c r="K14" s="27">
        <v>4460</v>
      </c>
      <c r="L14" s="27">
        <v>6200</v>
      </c>
      <c r="M14" s="27">
        <v>5381</v>
      </c>
      <c r="N14" s="27">
        <v>6240</v>
      </c>
      <c r="O14" s="27">
        <v>6266</v>
      </c>
      <c r="P14" s="9">
        <f t="shared" si="15"/>
        <v>3257</v>
      </c>
      <c r="Q14" s="9">
        <f t="shared" si="16"/>
        <v>2882</v>
      </c>
      <c r="R14" s="9">
        <f t="shared" si="17"/>
        <v>2340</v>
      </c>
      <c r="S14" s="9">
        <f t="shared" si="18"/>
        <v>819</v>
      </c>
      <c r="T14" s="15">
        <f t="shared" si="19"/>
        <v>-26</v>
      </c>
      <c r="V14" s="183"/>
      <c r="W14" s="9" t="str">
        <f t="shared" si="20"/>
        <v>GANJAM</v>
      </c>
      <c r="X14" s="10">
        <f t="shared" si="21"/>
        <v>3257</v>
      </c>
      <c r="Y14" s="10">
        <f t="shared" si="0"/>
        <v>1</v>
      </c>
      <c r="Z14" s="100"/>
      <c r="AA14" s="51" t="s">
        <v>147</v>
      </c>
      <c r="AB14" s="10">
        <f t="shared" si="1"/>
        <v>2882</v>
      </c>
      <c r="AC14" s="10">
        <f t="shared" si="2"/>
        <v>1</v>
      </c>
      <c r="AD14" s="100"/>
      <c r="AE14" s="51" t="s">
        <v>147</v>
      </c>
      <c r="AF14" s="10">
        <f t="shared" si="3"/>
        <v>2340</v>
      </c>
      <c r="AG14" s="10">
        <f t="shared" si="4"/>
        <v>1</v>
      </c>
      <c r="AH14" s="100"/>
      <c r="AI14" s="51" t="s">
        <v>147</v>
      </c>
      <c r="AJ14" s="10">
        <f t="shared" si="5"/>
        <v>819</v>
      </c>
      <c r="AK14" s="10">
        <f t="shared" si="6"/>
        <v>1</v>
      </c>
      <c r="AL14" s="100"/>
      <c r="AM14" s="51" t="s">
        <v>147</v>
      </c>
      <c r="AN14" s="10">
        <f t="shared" si="7"/>
        <v>0</v>
      </c>
      <c r="AO14" s="13">
        <f t="shared" si="8"/>
        <v>0.5</v>
      </c>
      <c r="AQ14" s="183"/>
      <c r="AR14" s="9" t="str">
        <f t="shared" si="22"/>
        <v>GANJAM</v>
      </c>
      <c r="AS14" s="10">
        <f t="shared" si="9"/>
        <v>1</v>
      </c>
      <c r="AT14" s="10">
        <f t="shared" si="10"/>
        <v>1</v>
      </c>
      <c r="AU14" s="10">
        <f t="shared" si="11"/>
        <v>1</v>
      </c>
      <c r="AV14" s="10">
        <f t="shared" si="12"/>
        <v>1</v>
      </c>
      <c r="AW14" s="10">
        <f t="shared" si="13"/>
        <v>0.5</v>
      </c>
      <c r="AX14" s="10">
        <f t="shared" si="14"/>
        <v>4.5</v>
      </c>
      <c r="AY14" s="13">
        <f>IF(COUNTIF($AX$3:$AX$33,AX14)&gt;1,_xlfn.RANK.EQ(AX14,$AX$3:$AX$33)+COUNTIF($AX$3:AX14,AX14)-1,_xlfn.RANK.EQ(AX14,$AX$3:$AX$33))</f>
        <v>6</v>
      </c>
    </row>
    <row r="15" spans="1:51" ht="14.5" x14ac:dyDescent="0.35">
      <c r="D15" s="186"/>
      <c r="E15" s="9" t="str">
        <f>'0 Composite Gap Score'!B15</f>
        <v>JAGATSINGHAPUR</v>
      </c>
      <c r="F15" s="27">
        <v>1171</v>
      </c>
      <c r="G15" s="27">
        <v>354</v>
      </c>
      <c r="H15" s="27">
        <v>1160</v>
      </c>
      <c r="I15" s="27">
        <v>315</v>
      </c>
      <c r="J15" s="27">
        <v>410</v>
      </c>
      <c r="K15" s="27">
        <v>317</v>
      </c>
      <c r="L15" s="27">
        <v>450</v>
      </c>
      <c r="M15" s="27">
        <v>354</v>
      </c>
      <c r="N15" s="27">
        <v>390</v>
      </c>
      <c r="O15" s="27">
        <v>378</v>
      </c>
      <c r="P15" s="9">
        <f t="shared" si="15"/>
        <v>817</v>
      </c>
      <c r="Q15" s="9">
        <f t="shared" si="16"/>
        <v>845</v>
      </c>
      <c r="R15" s="9">
        <f t="shared" si="17"/>
        <v>93</v>
      </c>
      <c r="S15" s="9">
        <f t="shared" si="18"/>
        <v>96</v>
      </c>
      <c r="T15" s="15">
        <f t="shared" si="19"/>
        <v>12</v>
      </c>
      <c r="V15" s="183"/>
      <c r="W15" s="9" t="str">
        <f t="shared" si="20"/>
        <v>JAGATSINGHAPUR</v>
      </c>
      <c r="X15" s="10">
        <f t="shared" si="21"/>
        <v>817</v>
      </c>
      <c r="Y15" s="10">
        <f t="shared" si="0"/>
        <v>0.75</v>
      </c>
      <c r="Z15" s="100"/>
      <c r="AA15" s="51" t="s">
        <v>148</v>
      </c>
      <c r="AB15" s="10">
        <f t="shared" si="1"/>
        <v>845</v>
      </c>
      <c r="AC15" s="10">
        <f t="shared" si="2"/>
        <v>0.75</v>
      </c>
      <c r="AD15" s="100"/>
      <c r="AE15" s="51" t="s">
        <v>148</v>
      </c>
      <c r="AF15" s="10">
        <f t="shared" si="3"/>
        <v>93</v>
      </c>
      <c r="AG15" s="10">
        <f t="shared" si="4"/>
        <v>0.25</v>
      </c>
      <c r="AH15" s="100"/>
      <c r="AI15" s="51" t="s">
        <v>148</v>
      </c>
      <c r="AJ15" s="10">
        <f t="shared" si="5"/>
        <v>96</v>
      </c>
      <c r="AK15" s="10">
        <f t="shared" si="6"/>
        <v>0.25</v>
      </c>
      <c r="AL15" s="100"/>
      <c r="AM15" s="51" t="s">
        <v>148</v>
      </c>
      <c r="AN15" s="10">
        <f t="shared" si="7"/>
        <v>12</v>
      </c>
      <c r="AO15" s="13">
        <f t="shared" si="8"/>
        <v>0.5</v>
      </c>
      <c r="AQ15" s="183"/>
      <c r="AR15" s="9" t="str">
        <f t="shared" si="22"/>
        <v>JAGATSINGHAPUR</v>
      </c>
      <c r="AS15" s="10">
        <f t="shared" si="9"/>
        <v>0.75</v>
      </c>
      <c r="AT15" s="10">
        <f t="shared" si="10"/>
        <v>0.75</v>
      </c>
      <c r="AU15" s="10">
        <f t="shared" si="11"/>
        <v>0.25</v>
      </c>
      <c r="AV15" s="10">
        <f t="shared" si="12"/>
        <v>0.25</v>
      </c>
      <c r="AW15" s="10">
        <f t="shared" si="13"/>
        <v>0.5</v>
      </c>
      <c r="AX15" s="10">
        <f t="shared" si="14"/>
        <v>2.5</v>
      </c>
      <c r="AY15" s="13">
        <f>IF(COUNTIF($AX$3:$AX$33,AX15)&gt;1,_xlfn.RANK.EQ(AX15,$AX$3:$AX$33)+COUNTIF($AX$3:AX15,AX15)-1,_xlfn.RANK.EQ(AX15,$AX$3:$AX$33))</f>
        <v>24</v>
      </c>
    </row>
    <row r="16" spans="1:51" ht="14.5" x14ac:dyDescent="0.35">
      <c r="D16" s="186"/>
      <c r="E16" s="9" t="str">
        <f>'0 Composite Gap Score'!B16</f>
        <v>JAJAPUR</v>
      </c>
      <c r="F16" s="27">
        <v>2940</v>
      </c>
      <c r="G16" s="27">
        <v>1224</v>
      </c>
      <c r="H16" s="27">
        <v>2960</v>
      </c>
      <c r="I16" s="27">
        <v>1198</v>
      </c>
      <c r="J16" s="27">
        <v>1460</v>
      </c>
      <c r="K16" s="27">
        <v>961</v>
      </c>
      <c r="L16" s="27">
        <v>1660</v>
      </c>
      <c r="M16" s="27">
        <v>1051</v>
      </c>
      <c r="N16" s="27">
        <v>1710</v>
      </c>
      <c r="O16" s="27">
        <v>1268</v>
      </c>
      <c r="P16" s="9">
        <f t="shared" si="15"/>
        <v>1716</v>
      </c>
      <c r="Q16" s="9">
        <f t="shared" si="16"/>
        <v>1762</v>
      </c>
      <c r="R16" s="9">
        <f t="shared" si="17"/>
        <v>499</v>
      </c>
      <c r="S16" s="9">
        <f t="shared" si="18"/>
        <v>609</v>
      </c>
      <c r="T16" s="15">
        <f t="shared" si="19"/>
        <v>442</v>
      </c>
      <c r="V16" s="183"/>
      <c r="W16" s="9" t="str">
        <f t="shared" si="20"/>
        <v>JAJAPUR</v>
      </c>
      <c r="X16" s="10">
        <f t="shared" si="21"/>
        <v>1716</v>
      </c>
      <c r="Y16" s="10">
        <f t="shared" si="0"/>
        <v>1</v>
      </c>
      <c r="Z16" s="100"/>
      <c r="AA16" s="51" t="s">
        <v>149</v>
      </c>
      <c r="AB16" s="10">
        <f t="shared" si="1"/>
        <v>1762</v>
      </c>
      <c r="AC16" s="10">
        <f t="shared" si="2"/>
        <v>1</v>
      </c>
      <c r="AD16" s="100"/>
      <c r="AE16" s="51" t="s">
        <v>149</v>
      </c>
      <c r="AF16" s="10">
        <f t="shared" si="3"/>
        <v>499</v>
      </c>
      <c r="AG16" s="10">
        <f t="shared" si="4"/>
        <v>0.75</v>
      </c>
      <c r="AH16" s="100"/>
      <c r="AI16" s="51" t="s">
        <v>149</v>
      </c>
      <c r="AJ16" s="10">
        <f t="shared" si="5"/>
        <v>609</v>
      </c>
      <c r="AK16" s="10">
        <f t="shared" si="6"/>
        <v>1</v>
      </c>
      <c r="AL16" s="100"/>
      <c r="AM16" s="51" t="s">
        <v>149</v>
      </c>
      <c r="AN16" s="10">
        <f t="shared" si="7"/>
        <v>442</v>
      </c>
      <c r="AO16" s="13">
        <f t="shared" si="8"/>
        <v>1</v>
      </c>
      <c r="AQ16" s="183"/>
      <c r="AR16" s="9" t="str">
        <f t="shared" si="22"/>
        <v>JAJAPUR</v>
      </c>
      <c r="AS16" s="10">
        <f t="shared" si="9"/>
        <v>1</v>
      </c>
      <c r="AT16" s="10">
        <f t="shared" si="10"/>
        <v>1</v>
      </c>
      <c r="AU16" s="10">
        <f t="shared" si="11"/>
        <v>0.75</v>
      </c>
      <c r="AV16" s="10">
        <f t="shared" si="12"/>
        <v>1</v>
      </c>
      <c r="AW16" s="10">
        <f t="shared" si="13"/>
        <v>1</v>
      </c>
      <c r="AX16" s="10">
        <f t="shared" si="14"/>
        <v>4.75</v>
      </c>
      <c r="AY16" s="13">
        <f>IF(COUNTIF($AX$3:$AX$33,AX16)&gt;1,_xlfn.RANK.EQ(AX16,$AX$3:$AX$33)+COUNTIF($AX$3:AX16,AX16)-1,_xlfn.RANK.EQ(AX16,$AX$3:$AX$33))</f>
        <v>3</v>
      </c>
    </row>
    <row r="17" spans="4:51" ht="14.5" x14ac:dyDescent="0.35">
      <c r="D17" s="186"/>
      <c r="E17" s="9" t="str">
        <f>'0 Composite Gap Score'!B17</f>
        <v>JHARSUGUDA</v>
      </c>
      <c r="F17" s="27">
        <v>972</v>
      </c>
      <c r="G17" s="27">
        <v>703</v>
      </c>
      <c r="H17" s="27">
        <v>1080</v>
      </c>
      <c r="I17" s="27">
        <v>632</v>
      </c>
      <c r="J17" s="27">
        <v>750</v>
      </c>
      <c r="K17" s="27">
        <v>613</v>
      </c>
      <c r="L17" s="27">
        <v>800</v>
      </c>
      <c r="M17" s="27">
        <v>656</v>
      </c>
      <c r="N17" s="27">
        <v>720</v>
      </c>
      <c r="O17" s="27">
        <v>660</v>
      </c>
      <c r="P17" s="9">
        <f t="shared" si="15"/>
        <v>269</v>
      </c>
      <c r="Q17" s="9">
        <f t="shared" si="16"/>
        <v>448</v>
      </c>
      <c r="R17" s="9">
        <f t="shared" si="17"/>
        <v>137</v>
      </c>
      <c r="S17" s="9">
        <f t="shared" si="18"/>
        <v>144</v>
      </c>
      <c r="T17" s="15">
        <f t="shared" si="19"/>
        <v>60</v>
      </c>
      <c r="V17" s="183"/>
      <c r="W17" s="9" t="str">
        <f t="shared" si="20"/>
        <v>JHARSUGUDA</v>
      </c>
      <c r="X17" s="10">
        <f t="shared" si="21"/>
        <v>269</v>
      </c>
      <c r="Y17" s="10">
        <f t="shared" si="0"/>
        <v>0.5</v>
      </c>
      <c r="Z17" s="100"/>
      <c r="AA17" s="51" t="s">
        <v>150</v>
      </c>
      <c r="AB17" s="10">
        <f t="shared" si="1"/>
        <v>448</v>
      </c>
      <c r="AC17" s="10">
        <f t="shared" si="2"/>
        <v>0.5</v>
      </c>
      <c r="AD17" s="100"/>
      <c r="AE17" s="51" t="s">
        <v>150</v>
      </c>
      <c r="AF17" s="10">
        <f t="shared" si="3"/>
        <v>137</v>
      </c>
      <c r="AG17" s="10">
        <f t="shared" si="4"/>
        <v>0.25</v>
      </c>
      <c r="AH17" s="100"/>
      <c r="AI17" s="51" t="s">
        <v>150</v>
      </c>
      <c r="AJ17" s="10">
        <f t="shared" si="5"/>
        <v>144</v>
      </c>
      <c r="AK17" s="10">
        <f t="shared" si="6"/>
        <v>0.5</v>
      </c>
      <c r="AL17" s="100"/>
      <c r="AM17" s="51" t="s">
        <v>150</v>
      </c>
      <c r="AN17" s="10">
        <f t="shared" si="7"/>
        <v>60</v>
      </c>
      <c r="AO17" s="13">
        <f t="shared" si="8"/>
        <v>0.5</v>
      </c>
      <c r="AQ17" s="183"/>
      <c r="AR17" s="9" t="str">
        <f t="shared" si="22"/>
        <v>JHARSUGUDA</v>
      </c>
      <c r="AS17" s="10">
        <f t="shared" si="9"/>
        <v>0.5</v>
      </c>
      <c r="AT17" s="10">
        <f t="shared" si="10"/>
        <v>0.5</v>
      </c>
      <c r="AU17" s="10">
        <f t="shared" si="11"/>
        <v>0.25</v>
      </c>
      <c r="AV17" s="10">
        <f t="shared" si="12"/>
        <v>0.5</v>
      </c>
      <c r="AW17" s="10">
        <f t="shared" si="13"/>
        <v>0.5</v>
      </c>
      <c r="AX17" s="10">
        <f t="shared" si="14"/>
        <v>2.25</v>
      </c>
      <c r="AY17" s="13">
        <f>IF(COUNTIF($AX$3:$AX$33,AX17)&gt;1,_xlfn.RANK.EQ(AX17,$AX$3:$AX$33)+COUNTIF($AX$3:AX17,AX17)-1,_xlfn.RANK.EQ(AX17,$AX$3:$AX$33))</f>
        <v>26</v>
      </c>
    </row>
    <row r="18" spans="4:51" ht="14.5" x14ac:dyDescent="0.35">
      <c r="D18" s="186"/>
      <c r="E18" s="9" t="str">
        <f>'0 Composite Gap Score'!B18</f>
        <v>KALAHANDI</v>
      </c>
      <c r="F18" s="27">
        <v>2515</v>
      </c>
      <c r="G18" s="27">
        <v>1518</v>
      </c>
      <c r="H18" s="27">
        <v>2690</v>
      </c>
      <c r="I18" s="27">
        <v>1503</v>
      </c>
      <c r="J18" s="27">
        <v>1810</v>
      </c>
      <c r="K18" s="27">
        <v>1425</v>
      </c>
      <c r="L18" s="27">
        <v>2000</v>
      </c>
      <c r="M18" s="27">
        <v>1571</v>
      </c>
      <c r="N18" s="27">
        <v>1760</v>
      </c>
      <c r="O18" s="27">
        <v>1734</v>
      </c>
      <c r="P18" s="9">
        <f t="shared" si="15"/>
        <v>997</v>
      </c>
      <c r="Q18" s="9">
        <f t="shared" si="16"/>
        <v>1187</v>
      </c>
      <c r="R18" s="9">
        <f t="shared" si="17"/>
        <v>385</v>
      </c>
      <c r="S18" s="9">
        <f t="shared" si="18"/>
        <v>429</v>
      </c>
      <c r="T18" s="15">
        <f t="shared" si="19"/>
        <v>26</v>
      </c>
      <c r="V18" s="183"/>
      <c r="W18" s="9" t="str">
        <f t="shared" si="20"/>
        <v>KALAHANDI</v>
      </c>
      <c r="X18" s="10">
        <f t="shared" si="21"/>
        <v>997</v>
      </c>
      <c r="Y18" s="10">
        <f t="shared" si="0"/>
        <v>0.75</v>
      </c>
      <c r="Z18" s="100"/>
      <c r="AA18" s="51" t="s">
        <v>151</v>
      </c>
      <c r="AB18" s="10">
        <f t="shared" si="1"/>
        <v>1187</v>
      </c>
      <c r="AC18" s="10">
        <f t="shared" si="2"/>
        <v>1</v>
      </c>
      <c r="AD18" s="100"/>
      <c r="AE18" s="51" t="s">
        <v>151</v>
      </c>
      <c r="AF18" s="10">
        <f t="shared" si="3"/>
        <v>385</v>
      </c>
      <c r="AG18" s="10">
        <f t="shared" si="4"/>
        <v>0.5</v>
      </c>
      <c r="AH18" s="100"/>
      <c r="AI18" s="51" t="s">
        <v>151</v>
      </c>
      <c r="AJ18" s="10">
        <f t="shared" si="5"/>
        <v>429</v>
      </c>
      <c r="AK18" s="10">
        <f t="shared" si="6"/>
        <v>0.75</v>
      </c>
      <c r="AL18" s="100"/>
      <c r="AM18" s="51" t="s">
        <v>151</v>
      </c>
      <c r="AN18" s="10">
        <f t="shared" si="7"/>
        <v>26</v>
      </c>
      <c r="AO18" s="13">
        <f t="shared" si="8"/>
        <v>0.5</v>
      </c>
      <c r="AQ18" s="183"/>
      <c r="AR18" s="9" t="str">
        <f t="shared" si="22"/>
        <v>KALAHANDI</v>
      </c>
      <c r="AS18" s="10">
        <f t="shared" si="9"/>
        <v>0.75</v>
      </c>
      <c r="AT18" s="10">
        <f t="shared" si="10"/>
        <v>1</v>
      </c>
      <c r="AU18" s="10">
        <f t="shared" si="11"/>
        <v>0.5</v>
      </c>
      <c r="AV18" s="10">
        <f t="shared" si="12"/>
        <v>0.75</v>
      </c>
      <c r="AW18" s="10">
        <f t="shared" si="13"/>
        <v>0.5</v>
      </c>
      <c r="AX18" s="10">
        <f t="shared" si="14"/>
        <v>3.5</v>
      </c>
      <c r="AY18" s="13">
        <f>IF(COUNTIF($AX$3:$AX$33,AX18)&gt;1,_xlfn.RANK.EQ(AX18,$AX$3:$AX$33)+COUNTIF($AX$3:AX18,AX18)-1,_xlfn.RANK.EQ(AX18,$AX$3:$AX$33))</f>
        <v>13</v>
      </c>
    </row>
    <row r="19" spans="4:51" ht="14.5" x14ac:dyDescent="0.35">
      <c r="D19" s="186"/>
      <c r="E19" s="9" t="str">
        <f>'0 Composite Gap Score'!B19</f>
        <v>KANDHAMAL</v>
      </c>
      <c r="F19" s="27">
        <v>1232</v>
      </c>
      <c r="G19" s="27">
        <v>931</v>
      </c>
      <c r="H19" s="27">
        <v>1420</v>
      </c>
      <c r="I19" s="27">
        <v>1016</v>
      </c>
      <c r="J19" s="27">
        <v>1170</v>
      </c>
      <c r="K19" s="27">
        <v>1030</v>
      </c>
      <c r="L19" s="27">
        <v>1170</v>
      </c>
      <c r="M19" s="27">
        <v>1250</v>
      </c>
      <c r="N19" s="27">
        <v>1390</v>
      </c>
      <c r="O19" s="27">
        <v>1401</v>
      </c>
      <c r="P19" s="9">
        <f t="shared" si="15"/>
        <v>301</v>
      </c>
      <c r="Q19" s="9">
        <f t="shared" si="16"/>
        <v>404</v>
      </c>
      <c r="R19" s="9">
        <f t="shared" si="17"/>
        <v>140</v>
      </c>
      <c r="S19" s="9">
        <f t="shared" si="18"/>
        <v>-80</v>
      </c>
      <c r="T19" s="15">
        <f t="shared" si="19"/>
        <v>-11</v>
      </c>
      <c r="V19" s="183"/>
      <c r="W19" s="9" t="str">
        <f t="shared" si="20"/>
        <v>KANDHAMAL</v>
      </c>
      <c r="X19" s="10">
        <f t="shared" si="21"/>
        <v>301</v>
      </c>
      <c r="Y19" s="10">
        <f t="shared" si="0"/>
        <v>0.5</v>
      </c>
      <c r="Z19" s="100"/>
      <c r="AA19" s="51" t="s">
        <v>152</v>
      </c>
      <c r="AB19" s="10">
        <f t="shared" si="1"/>
        <v>404</v>
      </c>
      <c r="AC19" s="10">
        <f t="shared" si="2"/>
        <v>0.25</v>
      </c>
      <c r="AD19" s="100"/>
      <c r="AE19" s="51" t="s">
        <v>152</v>
      </c>
      <c r="AF19" s="10">
        <f t="shared" si="3"/>
        <v>140</v>
      </c>
      <c r="AG19" s="10">
        <f t="shared" si="4"/>
        <v>0.25</v>
      </c>
      <c r="AH19" s="100"/>
      <c r="AI19" s="51" t="s">
        <v>152</v>
      </c>
      <c r="AJ19" s="10">
        <f t="shared" si="5"/>
        <v>0</v>
      </c>
      <c r="AK19" s="10">
        <f t="shared" si="6"/>
        <v>0.25</v>
      </c>
      <c r="AL19" s="100"/>
      <c r="AM19" s="51" t="s">
        <v>152</v>
      </c>
      <c r="AN19" s="10">
        <f t="shared" si="7"/>
        <v>0</v>
      </c>
      <c r="AO19" s="13">
        <f t="shared" si="8"/>
        <v>0.5</v>
      </c>
      <c r="AQ19" s="183"/>
      <c r="AR19" s="9" t="str">
        <f t="shared" si="22"/>
        <v>KANDHAMAL</v>
      </c>
      <c r="AS19" s="10">
        <f t="shared" si="9"/>
        <v>0.5</v>
      </c>
      <c r="AT19" s="10">
        <f t="shared" si="10"/>
        <v>0.25</v>
      </c>
      <c r="AU19" s="10">
        <f t="shared" si="11"/>
        <v>0.25</v>
      </c>
      <c r="AV19" s="10">
        <f t="shared" si="12"/>
        <v>0.25</v>
      </c>
      <c r="AW19" s="10">
        <f t="shared" si="13"/>
        <v>0.5</v>
      </c>
      <c r="AX19" s="10">
        <f t="shared" si="14"/>
        <v>1.75</v>
      </c>
      <c r="AY19" s="13">
        <f>IF(COUNTIF($AX$3:$AX$33,AX19)&gt;1,_xlfn.RANK.EQ(AX19,$AX$3:$AX$33)+COUNTIF($AX$3:AX19,AX19)-1,_xlfn.RANK.EQ(AX19,$AX$3:$AX$33))</f>
        <v>28</v>
      </c>
    </row>
    <row r="20" spans="4:51" ht="14.5" x14ac:dyDescent="0.35">
      <c r="D20" s="186"/>
      <c r="E20" s="9" t="str">
        <f>'0 Composite Gap Score'!B20</f>
        <v>KENDRAPARA</v>
      </c>
      <c r="F20" s="27">
        <v>914</v>
      </c>
      <c r="G20" s="27">
        <v>538</v>
      </c>
      <c r="H20" s="27">
        <v>1050</v>
      </c>
      <c r="I20" s="27">
        <v>487</v>
      </c>
      <c r="J20" s="27">
        <v>580</v>
      </c>
      <c r="K20" s="27">
        <v>434</v>
      </c>
      <c r="L20" s="27">
        <v>950</v>
      </c>
      <c r="M20" s="27">
        <v>617</v>
      </c>
      <c r="N20" s="27">
        <v>950</v>
      </c>
      <c r="O20" s="27">
        <v>657</v>
      </c>
      <c r="P20" s="9">
        <f t="shared" si="15"/>
        <v>376</v>
      </c>
      <c r="Q20" s="9">
        <f t="shared" si="16"/>
        <v>563</v>
      </c>
      <c r="R20" s="9">
        <f t="shared" si="17"/>
        <v>146</v>
      </c>
      <c r="S20" s="9">
        <f t="shared" si="18"/>
        <v>333</v>
      </c>
      <c r="T20" s="15">
        <f t="shared" si="19"/>
        <v>293</v>
      </c>
      <c r="V20" s="183"/>
      <c r="W20" s="9" t="str">
        <f t="shared" si="20"/>
        <v>KENDRAPARA</v>
      </c>
      <c r="X20" s="10">
        <f t="shared" si="21"/>
        <v>376</v>
      </c>
      <c r="Y20" s="10">
        <f t="shared" si="0"/>
        <v>0.5</v>
      </c>
      <c r="Z20" s="100"/>
      <c r="AA20" s="51" t="s">
        <v>153</v>
      </c>
      <c r="AB20" s="10">
        <f t="shared" si="1"/>
        <v>563</v>
      </c>
      <c r="AC20" s="10">
        <f t="shared" si="2"/>
        <v>0.5</v>
      </c>
      <c r="AD20" s="100"/>
      <c r="AE20" s="51" t="s">
        <v>153</v>
      </c>
      <c r="AF20" s="10">
        <f t="shared" si="3"/>
        <v>146</v>
      </c>
      <c r="AG20" s="10">
        <f t="shared" si="4"/>
        <v>0.5</v>
      </c>
      <c r="AH20" s="100"/>
      <c r="AI20" s="51" t="s">
        <v>153</v>
      </c>
      <c r="AJ20" s="10">
        <f t="shared" si="5"/>
        <v>333</v>
      </c>
      <c r="AK20" s="10">
        <f t="shared" si="6"/>
        <v>0.75</v>
      </c>
      <c r="AL20" s="100"/>
      <c r="AM20" s="51" t="s">
        <v>153</v>
      </c>
      <c r="AN20" s="10">
        <f t="shared" si="7"/>
        <v>293</v>
      </c>
      <c r="AO20" s="13">
        <f t="shared" si="8"/>
        <v>1</v>
      </c>
      <c r="AQ20" s="183"/>
      <c r="AR20" s="9" t="str">
        <f t="shared" si="22"/>
        <v>KENDRAPARA</v>
      </c>
      <c r="AS20" s="10">
        <f t="shared" si="9"/>
        <v>0.5</v>
      </c>
      <c r="AT20" s="10">
        <f t="shared" si="10"/>
        <v>0.5</v>
      </c>
      <c r="AU20" s="10">
        <f t="shared" si="11"/>
        <v>0.5</v>
      </c>
      <c r="AV20" s="10">
        <f t="shared" si="12"/>
        <v>0.75</v>
      </c>
      <c r="AW20" s="10">
        <f t="shared" si="13"/>
        <v>1</v>
      </c>
      <c r="AX20" s="10">
        <f t="shared" si="14"/>
        <v>3.25</v>
      </c>
      <c r="AY20" s="13">
        <f>IF(COUNTIF($AX$3:$AX$33,AX20)&gt;1,_xlfn.RANK.EQ(AX20,$AX$3:$AX$33)+COUNTIF($AX$3:AX20,AX20)-1,_xlfn.RANK.EQ(AX20,$AX$3:$AX$33))</f>
        <v>15</v>
      </c>
    </row>
    <row r="21" spans="4:51" ht="14.5" x14ac:dyDescent="0.35">
      <c r="D21" s="186"/>
      <c r="E21" s="9" t="str">
        <f>'0 Composite Gap Score'!B21</f>
        <v>KENDUJHAR</v>
      </c>
      <c r="F21" s="27">
        <v>3243</v>
      </c>
      <c r="G21" s="27">
        <v>2601</v>
      </c>
      <c r="H21" s="27">
        <v>3400</v>
      </c>
      <c r="I21" s="27">
        <v>2675</v>
      </c>
      <c r="J21" s="27">
        <v>3090</v>
      </c>
      <c r="K21" s="27">
        <v>2646</v>
      </c>
      <c r="L21" s="27">
        <v>3090</v>
      </c>
      <c r="M21" s="27">
        <v>2874</v>
      </c>
      <c r="N21" s="27">
        <v>3190</v>
      </c>
      <c r="O21" s="27">
        <v>3430</v>
      </c>
      <c r="P21" s="9">
        <f t="shared" si="15"/>
        <v>642</v>
      </c>
      <c r="Q21" s="9">
        <f t="shared" si="16"/>
        <v>725</v>
      </c>
      <c r="R21" s="9">
        <f t="shared" si="17"/>
        <v>444</v>
      </c>
      <c r="S21" s="9">
        <f t="shared" si="18"/>
        <v>216</v>
      </c>
      <c r="T21" s="15">
        <f t="shared" si="19"/>
        <v>-240</v>
      </c>
      <c r="V21" s="183"/>
      <c r="W21" s="9" t="str">
        <f t="shared" si="20"/>
        <v>KENDUJHAR</v>
      </c>
      <c r="X21" s="10">
        <f t="shared" si="21"/>
        <v>642</v>
      </c>
      <c r="Y21" s="10">
        <f t="shared" si="0"/>
        <v>0.75</v>
      </c>
      <c r="Z21" s="100"/>
      <c r="AA21" s="51" t="s">
        <v>154</v>
      </c>
      <c r="AB21" s="10">
        <f t="shared" si="1"/>
        <v>725</v>
      </c>
      <c r="AC21" s="10">
        <f t="shared" si="2"/>
        <v>0.5</v>
      </c>
      <c r="AD21" s="100"/>
      <c r="AE21" s="51" t="s">
        <v>154</v>
      </c>
      <c r="AF21" s="10">
        <f t="shared" si="3"/>
        <v>444</v>
      </c>
      <c r="AG21" s="10">
        <f t="shared" si="4"/>
        <v>0.75</v>
      </c>
      <c r="AH21" s="100"/>
      <c r="AI21" s="51" t="s">
        <v>154</v>
      </c>
      <c r="AJ21" s="10">
        <f t="shared" si="5"/>
        <v>216</v>
      </c>
      <c r="AK21" s="10">
        <f t="shared" si="6"/>
        <v>0.5</v>
      </c>
      <c r="AL21" s="100"/>
      <c r="AM21" s="51" t="s">
        <v>154</v>
      </c>
      <c r="AN21" s="10">
        <f t="shared" si="7"/>
        <v>0</v>
      </c>
      <c r="AO21" s="13">
        <f t="shared" si="8"/>
        <v>0.5</v>
      </c>
      <c r="AQ21" s="183"/>
      <c r="AR21" s="9" t="str">
        <f t="shared" si="22"/>
        <v>KENDUJHAR</v>
      </c>
      <c r="AS21" s="10">
        <f t="shared" si="9"/>
        <v>0.75</v>
      </c>
      <c r="AT21" s="10">
        <f t="shared" si="10"/>
        <v>0.5</v>
      </c>
      <c r="AU21" s="10">
        <f t="shared" si="11"/>
        <v>0.75</v>
      </c>
      <c r="AV21" s="10">
        <f t="shared" si="12"/>
        <v>0.5</v>
      </c>
      <c r="AW21" s="10">
        <f t="shared" si="13"/>
        <v>0.5</v>
      </c>
      <c r="AX21" s="10">
        <f t="shared" si="14"/>
        <v>3</v>
      </c>
      <c r="AY21" s="13">
        <f>IF(COUNTIF($AX$3:$AX$33,AX21)&gt;1,_xlfn.RANK.EQ(AX21,$AX$3:$AX$33)+COUNTIF($AX$3:AX21,AX21)-1,_xlfn.RANK.EQ(AX21,$AX$3:$AX$33))</f>
        <v>17</v>
      </c>
    </row>
    <row r="22" spans="4:51" ht="14.5" x14ac:dyDescent="0.35">
      <c r="D22" s="186"/>
      <c r="E22" s="9" t="str">
        <f>'0 Composite Gap Score'!B22</f>
        <v>KHORDHA</v>
      </c>
      <c r="F22" s="27">
        <v>1820</v>
      </c>
      <c r="G22" s="27">
        <v>1023</v>
      </c>
      <c r="H22" s="27">
        <v>1860</v>
      </c>
      <c r="I22" s="27">
        <v>1073</v>
      </c>
      <c r="J22" s="27">
        <v>1710</v>
      </c>
      <c r="K22" s="27">
        <v>1111</v>
      </c>
      <c r="L22" s="27">
        <v>1810</v>
      </c>
      <c r="M22" s="27">
        <v>1251</v>
      </c>
      <c r="N22" s="27">
        <v>1860</v>
      </c>
      <c r="O22" s="27">
        <v>1482</v>
      </c>
      <c r="P22" s="9">
        <f t="shared" si="15"/>
        <v>797</v>
      </c>
      <c r="Q22" s="9">
        <f t="shared" si="16"/>
        <v>787</v>
      </c>
      <c r="R22" s="9">
        <f t="shared" si="17"/>
        <v>599</v>
      </c>
      <c r="S22" s="9">
        <f t="shared" si="18"/>
        <v>559</v>
      </c>
      <c r="T22" s="15">
        <f t="shared" si="19"/>
        <v>378</v>
      </c>
      <c r="V22" s="183"/>
      <c r="W22" s="9" t="str">
        <f t="shared" si="20"/>
        <v>KHORDHA</v>
      </c>
      <c r="X22" s="10">
        <f t="shared" si="21"/>
        <v>797</v>
      </c>
      <c r="Y22" s="10">
        <f t="shared" si="0"/>
        <v>0.75</v>
      </c>
      <c r="Z22" s="100"/>
      <c r="AA22" s="51" t="s">
        <v>155</v>
      </c>
      <c r="AB22" s="10">
        <f t="shared" si="1"/>
        <v>787</v>
      </c>
      <c r="AC22" s="10">
        <f t="shared" si="2"/>
        <v>0.75</v>
      </c>
      <c r="AD22" s="100"/>
      <c r="AE22" s="51" t="s">
        <v>155</v>
      </c>
      <c r="AF22" s="10">
        <f t="shared" si="3"/>
        <v>599</v>
      </c>
      <c r="AG22" s="10">
        <f t="shared" si="4"/>
        <v>0.75</v>
      </c>
      <c r="AH22" s="100"/>
      <c r="AI22" s="51" t="s">
        <v>155</v>
      </c>
      <c r="AJ22" s="10">
        <f t="shared" si="5"/>
        <v>559</v>
      </c>
      <c r="AK22" s="10">
        <f t="shared" si="6"/>
        <v>0.75</v>
      </c>
      <c r="AL22" s="100"/>
      <c r="AM22" s="51" t="s">
        <v>155</v>
      </c>
      <c r="AN22" s="10">
        <f t="shared" si="7"/>
        <v>378</v>
      </c>
      <c r="AO22" s="13">
        <f t="shared" si="8"/>
        <v>1</v>
      </c>
      <c r="AQ22" s="183"/>
      <c r="AR22" s="9" t="str">
        <f t="shared" si="22"/>
        <v>KHORDHA</v>
      </c>
      <c r="AS22" s="10">
        <f t="shared" si="9"/>
        <v>0.75</v>
      </c>
      <c r="AT22" s="10">
        <f t="shared" si="10"/>
        <v>0.75</v>
      </c>
      <c r="AU22" s="10">
        <f t="shared" si="11"/>
        <v>0.75</v>
      </c>
      <c r="AV22" s="10">
        <f t="shared" si="12"/>
        <v>0.75</v>
      </c>
      <c r="AW22" s="10">
        <f t="shared" si="13"/>
        <v>1</v>
      </c>
      <c r="AX22" s="10">
        <f t="shared" si="14"/>
        <v>4</v>
      </c>
      <c r="AY22" s="13">
        <f>IF(COUNTIF($AX$3:$AX$33,AX22)&gt;1,_xlfn.RANK.EQ(AX22,$AX$3:$AX$33)+COUNTIF($AX$3:AX22,AX22)-1,_xlfn.RANK.EQ(AX22,$AX$3:$AX$33))</f>
        <v>9</v>
      </c>
    </row>
    <row r="23" spans="4:51" ht="14.5" x14ac:dyDescent="0.35">
      <c r="D23" s="186"/>
      <c r="E23" s="9" t="str">
        <f>'0 Composite Gap Score'!B23</f>
        <v>KORAPUT</v>
      </c>
      <c r="F23" s="27">
        <v>2409</v>
      </c>
      <c r="G23" s="27">
        <v>1910</v>
      </c>
      <c r="H23" s="27">
        <v>2860</v>
      </c>
      <c r="I23" s="27">
        <v>2440</v>
      </c>
      <c r="J23" s="27">
        <v>2900</v>
      </c>
      <c r="K23" s="27">
        <v>2492</v>
      </c>
      <c r="L23" s="27">
        <v>2700</v>
      </c>
      <c r="M23" s="27">
        <v>2541</v>
      </c>
      <c r="N23" s="27">
        <v>2820</v>
      </c>
      <c r="O23" s="27">
        <v>2526</v>
      </c>
      <c r="P23" s="9">
        <f t="shared" si="15"/>
        <v>499</v>
      </c>
      <c r="Q23" s="9">
        <f t="shared" si="16"/>
        <v>420</v>
      </c>
      <c r="R23" s="9">
        <f t="shared" si="17"/>
        <v>408</v>
      </c>
      <c r="S23" s="9">
        <f t="shared" si="18"/>
        <v>159</v>
      </c>
      <c r="T23" s="15">
        <f t="shared" si="19"/>
        <v>294</v>
      </c>
      <c r="V23" s="183"/>
      <c r="W23" s="9" t="str">
        <f t="shared" si="20"/>
        <v>KORAPUT</v>
      </c>
      <c r="X23" s="10">
        <f t="shared" si="21"/>
        <v>499</v>
      </c>
      <c r="Y23" s="10">
        <f t="shared" si="0"/>
        <v>0.5</v>
      </c>
      <c r="Z23" s="100"/>
      <c r="AA23" s="51" t="s">
        <v>156</v>
      </c>
      <c r="AB23" s="10">
        <f t="shared" si="1"/>
        <v>420</v>
      </c>
      <c r="AC23" s="10">
        <f t="shared" si="2"/>
        <v>0.25</v>
      </c>
      <c r="AD23" s="100"/>
      <c r="AE23" s="51" t="s">
        <v>156</v>
      </c>
      <c r="AF23" s="10">
        <f t="shared" si="3"/>
        <v>408</v>
      </c>
      <c r="AG23" s="10">
        <f t="shared" si="4"/>
        <v>0.75</v>
      </c>
      <c r="AH23" s="100"/>
      <c r="AI23" s="51" t="s">
        <v>156</v>
      </c>
      <c r="AJ23" s="10">
        <f t="shared" si="5"/>
        <v>159</v>
      </c>
      <c r="AK23" s="10">
        <f t="shared" si="6"/>
        <v>0.5</v>
      </c>
      <c r="AL23" s="100"/>
      <c r="AM23" s="51" t="s">
        <v>156</v>
      </c>
      <c r="AN23" s="10">
        <f t="shared" si="7"/>
        <v>294</v>
      </c>
      <c r="AO23" s="13">
        <f t="shared" si="8"/>
        <v>1</v>
      </c>
      <c r="AQ23" s="183"/>
      <c r="AR23" s="9" t="str">
        <f t="shared" si="22"/>
        <v>KORAPUT</v>
      </c>
      <c r="AS23" s="10">
        <f t="shared" si="9"/>
        <v>0.5</v>
      </c>
      <c r="AT23" s="10">
        <f t="shared" si="10"/>
        <v>0.25</v>
      </c>
      <c r="AU23" s="10">
        <f t="shared" si="11"/>
        <v>0.75</v>
      </c>
      <c r="AV23" s="10">
        <f t="shared" si="12"/>
        <v>0.5</v>
      </c>
      <c r="AW23" s="10">
        <f t="shared" si="13"/>
        <v>1</v>
      </c>
      <c r="AX23" s="10">
        <f t="shared" si="14"/>
        <v>3</v>
      </c>
      <c r="AY23" s="13">
        <f>IF(COUNTIF($AX$3:$AX$33,AX23)&gt;1,_xlfn.RANK.EQ(AX23,$AX$3:$AX$33)+COUNTIF($AX$3:AX23,AX23)-1,_xlfn.RANK.EQ(AX23,$AX$3:$AX$33))</f>
        <v>18</v>
      </c>
    </row>
    <row r="24" spans="4:51" ht="14.5" x14ac:dyDescent="0.35">
      <c r="D24" s="186"/>
      <c r="E24" s="9" t="str">
        <f>'0 Composite Gap Score'!B24</f>
        <v>MALKANGIRI</v>
      </c>
      <c r="F24" s="27">
        <v>1353</v>
      </c>
      <c r="G24" s="27">
        <v>990</v>
      </c>
      <c r="H24" s="27">
        <v>1510</v>
      </c>
      <c r="I24" s="27">
        <v>1149</v>
      </c>
      <c r="J24" s="27">
        <v>1300</v>
      </c>
      <c r="K24" s="27">
        <v>973</v>
      </c>
      <c r="L24" s="27">
        <v>1250</v>
      </c>
      <c r="M24" s="27">
        <v>950</v>
      </c>
      <c r="N24" s="27">
        <v>1280</v>
      </c>
      <c r="O24" s="27">
        <v>1169</v>
      </c>
      <c r="P24" s="9">
        <f t="shared" si="15"/>
        <v>363</v>
      </c>
      <c r="Q24" s="9">
        <f t="shared" si="16"/>
        <v>361</v>
      </c>
      <c r="R24" s="9">
        <f t="shared" si="17"/>
        <v>327</v>
      </c>
      <c r="S24" s="9">
        <f t="shared" si="18"/>
        <v>300</v>
      </c>
      <c r="T24" s="15">
        <f t="shared" si="19"/>
        <v>111</v>
      </c>
      <c r="V24" s="183"/>
      <c r="W24" s="9" t="str">
        <f t="shared" si="20"/>
        <v>MALKANGIRI</v>
      </c>
      <c r="X24" s="10">
        <f t="shared" si="21"/>
        <v>363</v>
      </c>
      <c r="Y24" s="10">
        <f t="shared" si="0"/>
        <v>0.5</v>
      </c>
      <c r="Z24" s="100"/>
      <c r="AA24" s="51" t="s">
        <v>157</v>
      </c>
      <c r="AB24" s="10">
        <f t="shared" si="1"/>
        <v>361</v>
      </c>
      <c r="AC24" s="10">
        <f t="shared" si="2"/>
        <v>0.25</v>
      </c>
      <c r="AD24" s="100"/>
      <c r="AE24" s="51" t="s">
        <v>157</v>
      </c>
      <c r="AF24" s="10">
        <f t="shared" si="3"/>
        <v>327</v>
      </c>
      <c r="AG24" s="10">
        <f t="shared" si="4"/>
        <v>0.5</v>
      </c>
      <c r="AH24" s="100"/>
      <c r="AI24" s="51" t="s">
        <v>157</v>
      </c>
      <c r="AJ24" s="10">
        <f t="shared" si="5"/>
        <v>300</v>
      </c>
      <c r="AK24" s="10">
        <f t="shared" si="6"/>
        <v>0.75</v>
      </c>
      <c r="AL24" s="100"/>
      <c r="AM24" s="51" t="s">
        <v>157</v>
      </c>
      <c r="AN24" s="10">
        <f t="shared" si="7"/>
        <v>111</v>
      </c>
      <c r="AO24" s="13">
        <f t="shared" si="8"/>
        <v>0.75</v>
      </c>
      <c r="AQ24" s="183"/>
      <c r="AR24" s="9" t="str">
        <f t="shared" si="22"/>
        <v>MALKANGIRI</v>
      </c>
      <c r="AS24" s="10">
        <f t="shared" si="9"/>
        <v>0.5</v>
      </c>
      <c r="AT24" s="10">
        <f t="shared" si="10"/>
        <v>0.25</v>
      </c>
      <c r="AU24" s="10">
        <f t="shared" si="11"/>
        <v>0.5</v>
      </c>
      <c r="AV24" s="10">
        <f t="shared" si="12"/>
        <v>0.75</v>
      </c>
      <c r="AW24" s="10">
        <f t="shared" si="13"/>
        <v>0.75</v>
      </c>
      <c r="AX24" s="10">
        <f t="shared" si="14"/>
        <v>2.75</v>
      </c>
      <c r="AY24" s="13">
        <f>IF(COUNTIF($AX$3:$AX$33,AX24)&gt;1,_xlfn.RANK.EQ(AX24,$AX$3:$AX$33)+COUNTIF($AX$3:AX24,AX24)-1,_xlfn.RANK.EQ(AX24,$AX$3:$AX$33))</f>
        <v>20</v>
      </c>
    </row>
    <row r="25" spans="4:51" ht="14.5" x14ac:dyDescent="0.35">
      <c r="D25" s="186"/>
      <c r="E25" s="9" t="str">
        <f>'0 Composite Gap Score'!B25</f>
        <v>MAYURBHANJ</v>
      </c>
      <c r="F25" s="27">
        <v>4923</v>
      </c>
      <c r="G25" s="27">
        <v>5327</v>
      </c>
      <c r="H25" s="27">
        <v>6720</v>
      </c>
      <c r="I25" s="27">
        <v>5571</v>
      </c>
      <c r="J25" s="27">
        <v>6570</v>
      </c>
      <c r="K25" s="27">
        <v>5114</v>
      </c>
      <c r="L25" s="27">
        <v>5910</v>
      </c>
      <c r="M25" s="27">
        <v>5895</v>
      </c>
      <c r="N25" s="27">
        <v>6250</v>
      </c>
      <c r="O25" s="27">
        <v>6415</v>
      </c>
      <c r="P25" s="9">
        <f t="shared" si="15"/>
        <v>-404</v>
      </c>
      <c r="Q25" s="9">
        <f t="shared" si="16"/>
        <v>1149</v>
      </c>
      <c r="R25" s="9">
        <f t="shared" si="17"/>
        <v>1456</v>
      </c>
      <c r="S25" s="9">
        <f t="shared" si="18"/>
        <v>15</v>
      </c>
      <c r="T25" s="15">
        <f t="shared" si="19"/>
        <v>-165</v>
      </c>
      <c r="V25" s="183"/>
      <c r="W25" s="9" t="str">
        <f t="shared" si="20"/>
        <v>MAYURBHANJ</v>
      </c>
      <c r="X25" s="10">
        <f t="shared" si="21"/>
        <v>0</v>
      </c>
      <c r="Y25" s="10">
        <f t="shared" si="0"/>
        <v>0.25</v>
      </c>
      <c r="Z25" s="100"/>
      <c r="AA25" s="51" t="s">
        <v>158</v>
      </c>
      <c r="AB25" s="10">
        <f t="shared" si="1"/>
        <v>1149</v>
      </c>
      <c r="AC25" s="10">
        <f t="shared" si="2"/>
        <v>0.75</v>
      </c>
      <c r="AD25" s="100"/>
      <c r="AE25" s="51" t="s">
        <v>158</v>
      </c>
      <c r="AF25" s="10">
        <f t="shared" si="3"/>
        <v>1456</v>
      </c>
      <c r="AG25" s="10">
        <f t="shared" si="4"/>
        <v>1</v>
      </c>
      <c r="AH25" s="100"/>
      <c r="AI25" s="51" t="s">
        <v>158</v>
      </c>
      <c r="AJ25" s="10">
        <f t="shared" si="5"/>
        <v>15</v>
      </c>
      <c r="AK25" s="10">
        <f t="shared" si="6"/>
        <v>0.25</v>
      </c>
      <c r="AL25" s="100"/>
      <c r="AM25" s="51" t="s">
        <v>158</v>
      </c>
      <c r="AN25" s="10">
        <f t="shared" si="7"/>
        <v>0</v>
      </c>
      <c r="AO25" s="13">
        <f t="shared" si="8"/>
        <v>0.5</v>
      </c>
      <c r="AQ25" s="183"/>
      <c r="AR25" s="9" t="str">
        <f t="shared" si="22"/>
        <v>MAYURBHANJ</v>
      </c>
      <c r="AS25" s="10">
        <f t="shared" si="9"/>
        <v>0.25</v>
      </c>
      <c r="AT25" s="10">
        <f t="shared" si="10"/>
        <v>0.75</v>
      </c>
      <c r="AU25" s="10">
        <f t="shared" si="11"/>
        <v>1</v>
      </c>
      <c r="AV25" s="10">
        <f t="shared" si="12"/>
        <v>0.25</v>
      </c>
      <c r="AW25" s="10">
        <f t="shared" si="13"/>
        <v>0.5</v>
      </c>
      <c r="AX25" s="10">
        <f t="shared" si="14"/>
        <v>2.75</v>
      </c>
      <c r="AY25" s="13">
        <f>IF(COUNTIF($AX$3:$AX$33,AX25)&gt;1,_xlfn.RANK.EQ(AX25,$AX$3:$AX$33)+COUNTIF($AX$3:AX25,AX25)-1,_xlfn.RANK.EQ(AX25,$AX$3:$AX$33))</f>
        <v>21</v>
      </c>
    </row>
    <row r="26" spans="4:51" ht="14.5" x14ac:dyDescent="0.35">
      <c r="D26" s="186"/>
      <c r="E26" s="9" t="str">
        <f>'0 Composite Gap Score'!B26</f>
        <v>NABARANGAPUR</v>
      </c>
      <c r="F26" s="27">
        <v>1913</v>
      </c>
      <c r="G26" s="27">
        <v>1125</v>
      </c>
      <c r="H26" s="27">
        <v>1980</v>
      </c>
      <c r="I26" s="27">
        <v>1196</v>
      </c>
      <c r="J26" s="27">
        <v>1490</v>
      </c>
      <c r="K26" s="27">
        <v>1060</v>
      </c>
      <c r="L26" s="27">
        <v>1490</v>
      </c>
      <c r="M26" s="27">
        <v>1348</v>
      </c>
      <c r="N26" s="27">
        <v>1500</v>
      </c>
      <c r="O26" s="27">
        <v>1505</v>
      </c>
      <c r="P26" s="9">
        <f t="shared" si="15"/>
        <v>788</v>
      </c>
      <c r="Q26" s="9">
        <f t="shared" si="16"/>
        <v>784</v>
      </c>
      <c r="R26" s="9">
        <f t="shared" si="17"/>
        <v>430</v>
      </c>
      <c r="S26" s="9">
        <f t="shared" si="18"/>
        <v>142</v>
      </c>
      <c r="T26" s="15">
        <f t="shared" si="19"/>
        <v>-5</v>
      </c>
      <c r="V26" s="183"/>
      <c r="W26" s="9" t="str">
        <f t="shared" si="20"/>
        <v>NABARANGAPUR</v>
      </c>
      <c r="X26" s="10">
        <f t="shared" si="21"/>
        <v>788</v>
      </c>
      <c r="Y26" s="10">
        <f t="shared" si="0"/>
        <v>0.75</v>
      </c>
      <c r="Z26" s="100"/>
      <c r="AA26" s="51" t="s">
        <v>159</v>
      </c>
      <c r="AB26" s="10">
        <f t="shared" si="1"/>
        <v>784</v>
      </c>
      <c r="AC26" s="10">
        <f t="shared" si="2"/>
        <v>0.5</v>
      </c>
      <c r="AD26" s="100"/>
      <c r="AE26" s="51" t="s">
        <v>159</v>
      </c>
      <c r="AF26" s="10">
        <f t="shared" si="3"/>
        <v>430</v>
      </c>
      <c r="AG26" s="10">
        <f t="shared" si="4"/>
        <v>0.75</v>
      </c>
      <c r="AH26" s="100"/>
      <c r="AI26" s="51" t="s">
        <v>159</v>
      </c>
      <c r="AJ26" s="10">
        <f t="shared" si="5"/>
        <v>142</v>
      </c>
      <c r="AK26" s="10">
        <f t="shared" si="6"/>
        <v>0.5</v>
      </c>
      <c r="AL26" s="100"/>
      <c r="AM26" s="51" t="s">
        <v>159</v>
      </c>
      <c r="AN26" s="10">
        <f t="shared" si="7"/>
        <v>0</v>
      </c>
      <c r="AO26" s="13">
        <f t="shared" si="8"/>
        <v>0.5</v>
      </c>
      <c r="AQ26" s="183"/>
      <c r="AR26" s="9" t="str">
        <f t="shared" si="22"/>
        <v>NABARANGAPUR</v>
      </c>
      <c r="AS26" s="10">
        <f t="shared" si="9"/>
        <v>0.75</v>
      </c>
      <c r="AT26" s="10">
        <f t="shared" si="10"/>
        <v>0.5</v>
      </c>
      <c r="AU26" s="10">
        <f t="shared" si="11"/>
        <v>0.75</v>
      </c>
      <c r="AV26" s="10">
        <f t="shared" si="12"/>
        <v>0.5</v>
      </c>
      <c r="AW26" s="10">
        <f t="shared" si="13"/>
        <v>0.5</v>
      </c>
      <c r="AX26" s="10">
        <f t="shared" si="14"/>
        <v>3</v>
      </c>
      <c r="AY26" s="13">
        <f>IF(COUNTIF($AX$3:$AX$33,AX26)&gt;1,_xlfn.RANK.EQ(AX26,$AX$3:$AX$33)+COUNTIF($AX$3:AX26,AX26)-1,_xlfn.RANK.EQ(AX26,$AX$3:$AX$33))</f>
        <v>19</v>
      </c>
    </row>
    <row r="27" spans="4:51" ht="14.5" x14ac:dyDescent="0.35">
      <c r="D27" s="186"/>
      <c r="E27" s="9" t="str">
        <f>'0 Composite Gap Score'!B27</f>
        <v>NAYAGARH</v>
      </c>
      <c r="F27" s="27">
        <v>1122</v>
      </c>
      <c r="G27" s="27">
        <v>1052</v>
      </c>
      <c r="H27" s="27">
        <v>1560</v>
      </c>
      <c r="I27" s="27">
        <v>1104</v>
      </c>
      <c r="J27" s="27">
        <v>1300</v>
      </c>
      <c r="K27" s="27">
        <v>956</v>
      </c>
      <c r="L27" s="27">
        <v>1300</v>
      </c>
      <c r="M27" s="27">
        <v>1031</v>
      </c>
      <c r="N27" s="27">
        <v>1240</v>
      </c>
      <c r="O27" s="27">
        <v>1121</v>
      </c>
      <c r="P27" s="9">
        <f t="shared" si="15"/>
        <v>70</v>
      </c>
      <c r="Q27" s="9">
        <f t="shared" si="16"/>
        <v>456</v>
      </c>
      <c r="R27" s="9">
        <f t="shared" si="17"/>
        <v>344</v>
      </c>
      <c r="S27" s="9">
        <f t="shared" si="18"/>
        <v>269</v>
      </c>
      <c r="T27" s="15">
        <f t="shared" si="19"/>
        <v>119</v>
      </c>
      <c r="V27" s="183"/>
      <c r="W27" s="9" t="str">
        <f t="shared" si="20"/>
        <v>NAYAGARH</v>
      </c>
      <c r="X27" s="10">
        <f t="shared" si="21"/>
        <v>70</v>
      </c>
      <c r="Y27" s="10">
        <f t="shared" si="0"/>
        <v>0.25</v>
      </c>
      <c r="Z27" s="100"/>
      <c r="AA27" s="51" t="s">
        <v>160</v>
      </c>
      <c r="AB27" s="10">
        <f t="shared" si="1"/>
        <v>456</v>
      </c>
      <c r="AC27" s="10">
        <f t="shared" si="2"/>
        <v>0.5</v>
      </c>
      <c r="AD27" s="100"/>
      <c r="AE27" s="51" t="s">
        <v>160</v>
      </c>
      <c r="AF27" s="10">
        <f t="shared" si="3"/>
        <v>344</v>
      </c>
      <c r="AG27" s="10">
        <f t="shared" si="4"/>
        <v>0.5</v>
      </c>
      <c r="AH27" s="100"/>
      <c r="AI27" s="51" t="s">
        <v>160</v>
      </c>
      <c r="AJ27" s="10">
        <f t="shared" si="5"/>
        <v>269</v>
      </c>
      <c r="AK27" s="10">
        <f t="shared" si="6"/>
        <v>0.5</v>
      </c>
      <c r="AL27" s="100"/>
      <c r="AM27" s="51" t="s">
        <v>160</v>
      </c>
      <c r="AN27" s="10">
        <f t="shared" si="7"/>
        <v>119</v>
      </c>
      <c r="AO27" s="13">
        <f t="shared" si="8"/>
        <v>0.75</v>
      </c>
      <c r="AQ27" s="183"/>
      <c r="AR27" s="9" t="str">
        <f t="shared" si="22"/>
        <v>NAYAGARH</v>
      </c>
      <c r="AS27" s="10">
        <f t="shared" si="9"/>
        <v>0.25</v>
      </c>
      <c r="AT27" s="10">
        <f t="shared" si="10"/>
        <v>0.5</v>
      </c>
      <c r="AU27" s="10">
        <f t="shared" si="11"/>
        <v>0.5</v>
      </c>
      <c r="AV27" s="10">
        <f t="shared" si="12"/>
        <v>0.5</v>
      </c>
      <c r="AW27" s="10">
        <f t="shared" si="13"/>
        <v>0.75</v>
      </c>
      <c r="AX27" s="10">
        <f t="shared" si="14"/>
        <v>2.5</v>
      </c>
      <c r="AY27" s="13">
        <f>IF(COUNTIF($AX$3:$AX$33,AX27)&gt;1,_xlfn.RANK.EQ(AX27,$AX$3:$AX$33)+COUNTIF($AX$3:AX27,AX27)-1,_xlfn.RANK.EQ(AX27,$AX$3:$AX$33))</f>
        <v>25</v>
      </c>
    </row>
    <row r="28" spans="4:51" ht="14.5" x14ac:dyDescent="0.35">
      <c r="D28" s="186"/>
      <c r="E28" s="9" t="str">
        <f>'0 Composite Gap Score'!B28</f>
        <v>NUAPADA</v>
      </c>
      <c r="F28" s="27">
        <v>854</v>
      </c>
      <c r="G28" s="27">
        <v>764</v>
      </c>
      <c r="H28" s="27">
        <v>1250</v>
      </c>
      <c r="I28" s="27">
        <v>843</v>
      </c>
      <c r="J28" s="27">
        <v>950</v>
      </c>
      <c r="K28" s="27">
        <v>625</v>
      </c>
      <c r="L28" s="27">
        <v>950</v>
      </c>
      <c r="M28" s="27">
        <v>654</v>
      </c>
      <c r="N28" s="27">
        <v>950</v>
      </c>
      <c r="O28" s="27">
        <v>876</v>
      </c>
      <c r="P28" s="9">
        <f t="shared" si="15"/>
        <v>90</v>
      </c>
      <c r="Q28" s="9">
        <f t="shared" si="16"/>
        <v>407</v>
      </c>
      <c r="R28" s="9">
        <f t="shared" si="17"/>
        <v>325</v>
      </c>
      <c r="S28" s="9">
        <f t="shared" si="18"/>
        <v>296</v>
      </c>
      <c r="T28" s="15">
        <f t="shared" si="19"/>
        <v>74</v>
      </c>
      <c r="V28" s="183"/>
      <c r="W28" s="9" t="str">
        <f t="shared" si="20"/>
        <v>NUAPADA</v>
      </c>
      <c r="X28" s="10">
        <f t="shared" si="21"/>
        <v>90</v>
      </c>
      <c r="Y28" s="10">
        <f t="shared" si="0"/>
        <v>0.25</v>
      </c>
      <c r="Z28" s="100"/>
      <c r="AA28" s="51" t="s">
        <v>161</v>
      </c>
      <c r="AB28" s="10">
        <f t="shared" si="1"/>
        <v>407</v>
      </c>
      <c r="AC28" s="10">
        <f t="shared" si="2"/>
        <v>0.25</v>
      </c>
      <c r="AD28" s="100"/>
      <c r="AE28" s="51" t="s">
        <v>161</v>
      </c>
      <c r="AF28" s="10">
        <f t="shared" si="3"/>
        <v>325</v>
      </c>
      <c r="AG28" s="10">
        <f t="shared" si="4"/>
        <v>0.5</v>
      </c>
      <c r="AH28" s="100"/>
      <c r="AI28" s="51" t="s">
        <v>161</v>
      </c>
      <c r="AJ28" s="10">
        <f t="shared" si="5"/>
        <v>296</v>
      </c>
      <c r="AK28" s="10">
        <f t="shared" si="6"/>
        <v>0.5</v>
      </c>
      <c r="AL28" s="100"/>
      <c r="AM28" s="51" t="s">
        <v>161</v>
      </c>
      <c r="AN28" s="10">
        <f t="shared" si="7"/>
        <v>74</v>
      </c>
      <c r="AO28" s="13">
        <f t="shared" si="8"/>
        <v>0.75</v>
      </c>
      <c r="AQ28" s="183"/>
      <c r="AR28" s="9" t="str">
        <f t="shared" si="22"/>
        <v>NUAPADA</v>
      </c>
      <c r="AS28" s="10">
        <f t="shared" si="9"/>
        <v>0.25</v>
      </c>
      <c r="AT28" s="10">
        <f t="shared" si="10"/>
        <v>0.25</v>
      </c>
      <c r="AU28" s="10">
        <f t="shared" si="11"/>
        <v>0.5</v>
      </c>
      <c r="AV28" s="10">
        <f t="shared" si="12"/>
        <v>0.5</v>
      </c>
      <c r="AW28" s="10">
        <f t="shared" si="13"/>
        <v>0.75</v>
      </c>
      <c r="AX28" s="10">
        <f t="shared" si="14"/>
        <v>2.25</v>
      </c>
      <c r="AY28" s="13">
        <f>IF(COUNTIF($AX$3:$AX$33,AX28)&gt;1,_xlfn.RANK.EQ(AX28,$AX$3:$AX$33)+COUNTIF($AX$3:AX28,AX28)-1,_xlfn.RANK.EQ(AX28,$AX$3:$AX$33))</f>
        <v>27</v>
      </c>
    </row>
    <row r="29" spans="4:51" ht="14.5" x14ac:dyDescent="0.35">
      <c r="D29" s="186"/>
      <c r="E29" s="9" t="str">
        <f>'0 Composite Gap Score'!B29</f>
        <v>PURI</v>
      </c>
      <c r="F29" s="27">
        <v>3095</v>
      </c>
      <c r="G29" s="27">
        <v>905</v>
      </c>
      <c r="H29" s="27">
        <v>2900</v>
      </c>
      <c r="I29" s="27">
        <v>818</v>
      </c>
      <c r="J29" s="27">
        <v>1150</v>
      </c>
      <c r="K29" s="27">
        <v>816</v>
      </c>
      <c r="L29" s="27">
        <v>1200</v>
      </c>
      <c r="M29" s="27">
        <v>1022</v>
      </c>
      <c r="N29" s="27">
        <v>1140</v>
      </c>
      <c r="O29" s="27">
        <v>1032</v>
      </c>
      <c r="P29" s="9">
        <f t="shared" si="15"/>
        <v>2190</v>
      </c>
      <c r="Q29" s="9">
        <f t="shared" si="16"/>
        <v>2082</v>
      </c>
      <c r="R29" s="9">
        <f t="shared" si="17"/>
        <v>334</v>
      </c>
      <c r="S29" s="9">
        <f t="shared" si="18"/>
        <v>178</v>
      </c>
      <c r="T29" s="15">
        <f t="shared" si="19"/>
        <v>108</v>
      </c>
      <c r="V29" s="183"/>
      <c r="W29" s="9" t="str">
        <f t="shared" si="20"/>
        <v>PURI</v>
      </c>
      <c r="X29" s="10">
        <f t="shared" si="21"/>
        <v>2190</v>
      </c>
      <c r="Y29" s="10">
        <f t="shared" si="0"/>
        <v>1</v>
      </c>
      <c r="Z29" s="100"/>
      <c r="AA29" s="51" t="s">
        <v>162</v>
      </c>
      <c r="AB29" s="10">
        <f t="shared" si="1"/>
        <v>2082</v>
      </c>
      <c r="AC29" s="10">
        <f t="shared" si="2"/>
        <v>1</v>
      </c>
      <c r="AD29" s="100"/>
      <c r="AE29" s="51" t="s">
        <v>162</v>
      </c>
      <c r="AF29" s="10">
        <f t="shared" si="3"/>
        <v>334</v>
      </c>
      <c r="AG29" s="10">
        <f t="shared" si="4"/>
        <v>0.5</v>
      </c>
      <c r="AH29" s="100"/>
      <c r="AI29" s="51" t="s">
        <v>162</v>
      </c>
      <c r="AJ29" s="10">
        <f t="shared" si="5"/>
        <v>178</v>
      </c>
      <c r="AK29" s="10">
        <f t="shared" si="6"/>
        <v>0.5</v>
      </c>
      <c r="AL29" s="100"/>
      <c r="AM29" s="51" t="s">
        <v>162</v>
      </c>
      <c r="AN29" s="10">
        <f t="shared" si="7"/>
        <v>108</v>
      </c>
      <c r="AO29" s="13">
        <f t="shared" si="8"/>
        <v>0.75</v>
      </c>
      <c r="AQ29" s="183"/>
      <c r="AR29" s="9" t="str">
        <f t="shared" si="22"/>
        <v>PURI</v>
      </c>
      <c r="AS29" s="10">
        <f t="shared" si="9"/>
        <v>1</v>
      </c>
      <c r="AT29" s="10">
        <f t="shared" si="10"/>
        <v>1</v>
      </c>
      <c r="AU29" s="10">
        <f t="shared" si="11"/>
        <v>0.5</v>
      </c>
      <c r="AV29" s="10">
        <f t="shared" si="12"/>
        <v>0.5</v>
      </c>
      <c r="AW29" s="10">
        <f t="shared" si="13"/>
        <v>0.75</v>
      </c>
      <c r="AX29" s="10">
        <f t="shared" si="14"/>
        <v>3.75</v>
      </c>
      <c r="AY29" s="13">
        <f>IF(COUNTIF($AX$3:$AX$33,AX29)&gt;1,_xlfn.RANK.EQ(AX29,$AX$3:$AX$33)+COUNTIF($AX$3:AX29,AX29)-1,_xlfn.RANK.EQ(AX29,$AX$3:$AX$33))</f>
        <v>12</v>
      </c>
    </row>
    <row r="30" spans="4:51" ht="14.5" x14ac:dyDescent="0.35">
      <c r="D30" s="186"/>
      <c r="E30" s="9" t="str">
        <f>'0 Composite Gap Score'!B30</f>
        <v>RAYAGADA</v>
      </c>
      <c r="F30" s="27">
        <v>1823</v>
      </c>
      <c r="G30" s="27">
        <v>1687</v>
      </c>
      <c r="H30" s="27">
        <v>2210</v>
      </c>
      <c r="I30" s="27">
        <v>1782</v>
      </c>
      <c r="J30" s="27">
        <v>2100</v>
      </c>
      <c r="K30" s="27">
        <v>1407</v>
      </c>
      <c r="L30" s="27">
        <v>2000</v>
      </c>
      <c r="M30" s="27">
        <v>1537</v>
      </c>
      <c r="N30" s="27">
        <v>1800</v>
      </c>
      <c r="O30" s="27">
        <v>1721</v>
      </c>
      <c r="P30" s="9">
        <f t="shared" si="15"/>
        <v>136</v>
      </c>
      <c r="Q30" s="9">
        <f t="shared" si="16"/>
        <v>428</v>
      </c>
      <c r="R30" s="9">
        <f t="shared" si="17"/>
        <v>693</v>
      </c>
      <c r="S30" s="9">
        <f t="shared" si="18"/>
        <v>463</v>
      </c>
      <c r="T30" s="15">
        <f t="shared" si="19"/>
        <v>79</v>
      </c>
      <c r="V30" s="183"/>
      <c r="W30" s="9" t="str">
        <f t="shared" si="20"/>
        <v>RAYAGADA</v>
      </c>
      <c r="X30" s="10">
        <f t="shared" si="21"/>
        <v>136</v>
      </c>
      <c r="Y30" s="10">
        <f t="shared" si="0"/>
        <v>0.25</v>
      </c>
      <c r="Z30" s="100"/>
      <c r="AA30" s="51" t="s">
        <v>163</v>
      </c>
      <c r="AB30" s="10">
        <f t="shared" si="1"/>
        <v>428</v>
      </c>
      <c r="AC30" s="10">
        <f t="shared" si="2"/>
        <v>0.5</v>
      </c>
      <c r="AD30" s="100"/>
      <c r="AE30" s="51" t="s">
        <v>163</v>
      </c>
      <c r="AF30" s="10">
        <f t="shared" si="3"/>
        <v>693</v>
      </c>
      <c r="AG30" s="10">
        <f t="shared" si="4"/>
        <v>1</v>
      </c>
      <c r="AH30" s="100"/>
      <c r="AI30" s="51" t="s">
        <v>163</v>
      </c>
      <c r="AJ30" s="10">
        <f t="shared" si="5"/>
        <v>463</v>
      </c>
      <c r="AK30" s="10">
        <f t="shared" si="6"/>
        <v>0.75</v>
      </c>
      <c r="AL30" s="100"/>
      <c r="AM30" s="51" t="s">
        <v>163</v>
      </c>
      <c r="AN30" s="10">
        <f t="shared" si="7"/>
        <v>79</v>
      </c>
      <c r="AO30" s="13">
        <f t="shared" si="8"/>
        <v>0.75</v>
      </c>
      <c r="AQ30" s="183"/>
      <c r="AR30" s="9" t="str">
        <f t="shared" si="22"/>
        <v>RAYAGADA</v>
      </c>
      <c r="AS30" s="10">
        <f t="shared" si="9"/>
        <v>0.25</v>
      </c>
      <c r="AT30" s="10">
        <f t="shared" si="10"/>
        <v>0.5</v>
      </c>
      <c r="AU30" s="10">
        <f t="shared" si="11"/>
        <v>1</v>
      </c>
      <c r="AV30" s="10">
        <f t="shared" si="12"/>
        <v>0.75</v>
      </c>
      <c r="AW30" s="10">
        <f t="shared" si="13"/>
        <v>0.75</v>
      </c>
      <c r="AX30" s="10">
        <f t="shared" si="14"/>
        <v>3.25</v>
      </c>
      <c r="AY30" s="13">
        <f>IF(COUNTIF($AX$3:$AX$33,AX30)&gt;1,_xlfn.RANK.EQ(AX30,$AX$3:$AX$33)+COUNTIF($AX$3:AX30,AX30)-1,_xlfn.RANK.EQ(AX30,$AX$3:$AX$33))</f>
        <v>16</v>
      </c>
    </row>
    <row r="31" spans="4:51" ht="14.5" x14ac:dyDescent="0.35">
      <c r="D31" s="186"/>
      <c r="E31" s="9" t="str">
        <f>'0 Composite Gap Score'!B31</f>
        <v>SAMBALPUR</v>
      </c>
      <c r="F31" s="27">
        <v>3907</v>
      </c>
      <c r="G31" s="27">
        <v>2207</v>
      </c>
      <c r="H31" s="27">
        <v>4860</v>
      </c>
      <c r="I31" s="27">
        <v>2798</v>
      </c>
      <c r="J31" s="27">
        <v>3470</v>
      </c>
      <c r="K31" s="27">
        <v>2227</v>
      </c>
      <c r="L31" s="27">
        <v>3050</v>
      </c>
      <c r="M31" s="27">
        <v>2692</v>
      </c>
      <c r="N31" s="27">
        <v>3120</v>
      </c>
      <c r="O31" s="27">
        <v>2900</v>
      </c>
      <c r="P31" s="9">
        <f t="shared" si="15"/>
        <v>1700</v>
      </c>
      <c r="Q31" s="9">
        <f t="shared" si="16"/>
        <v>2062</v>
      </c>
      <c r="R31" s="9">
        <f t="shared" si="17"/>
        <v>1243</v>
      </c>
      <c r="S31" s="9">
        <f t="shared" si="18"/>
        <v>358</v>
      </c>
      <c r="T31" s="15">
        <f t="shared" si="19"/>
        <v>220</v>
      </c>
      <c r="V31" s="183"/>
      <c r="W31" s="9" t="str">
        <f t="shared" si="20"/>
        <v>SAMBALPUR</v>
      </c>
      <c r="X31" s="10">
        <f t="shared" si="21"/>
        <v>1700</v>
      </c>
      <c r="Y31" s="10">
        <f t="shared" si="0"/>
        <v>1</v>
      </c>
      <c r="Z31" s="100"/>
      <c r="AA31" s="51" t="s">
        <v>164</v>
      </c>
      <c r="AB31" s="10">
        <f t="shared" si="1"/>
        <v>2062</v>
      </c>
      <c r="AC31" s="10">
        <f t="shared" si="2"/>
        <v>1</v>
      </c>
      <c r="AD31" s="100"/>
      <c r="AE31" s="51" t="s">
        <v>164</v>
      </c>
      <c r="AF31" s="10">
        <f t="shared" si="3"/>
        <v>1243</v>
      </c>
      <c r="AG31" s="10">
        <f t="shared" si="4"/>
        <v>1</v>
      </c>
      <c r="AH31" s="100"/>
      <c r="AI31" s="51" t="s">
        <v>164</v>
      </c>
      <c r="AJ31" s="10">
        <f t="shared" si="5"/>
        <v>358</v>
      </c>
      <c r="AK31" s="10">
        <f t="shared" si="6"/>
        <v>0.75</v>
      </c>
      <c r="AL31" s="100"/>
      <c r="AM31" s="51" t="s">
        <v>164</v>
      </c>
      <c r="AN31" s="10">
        <f t="shared" si="7"/>
        <v>220</v>
      </c>
      <c r="AO31" s="13">
        <f t="shared" si="8"/>
        <v>0.75</v>
      </c>
      <c r="AQ31" s="183"/>
      <c r="AR31" s="9" t="str">
        <f t="shared" si="22"/>
        <v>SAMBALPUR</v>
      </c>
      <c r="AS31" s="10">
        <f t="shared" si="9"/>
        <v>1</v>
      </c>
      <c r="AT31" s="10">
        <f t="shared" si="10"/>
        <v>1</v>
      </c>
      <c r="AU31" s="10">
        <f t="shared" si="11"/>
        <v>1</v>
      </c>
      <c r="AV31" s="10">
        <f t="shared" si="12"/>
        <v>0.75</v>
      </c>
      <c r="AW31" s="10">
        <f t="shared" si="13"/>
        <v>0.75</v>
      </c>
      <c r="AX31" s="10">
        <f t="shared" si="14"/>
        <v>4.5</v>
      </c>
      <c r="AY31" s="13">
        <f>IF(COUNTIF($AX$3:$AX$33,AX31)&gt;1,_xlfn.RANK.EQ(AX31,$AX$3:$AX$33)+COUNTIF($AX$3:AX31,AX31)-1,_xlfn.RANK.EQ(AX31,$AX$3:$AX$33))</f>
        <v>7</v>
      </c>
    </row>
    <row r="32" spans="4:51" ht="14.5" x14ac:dyDescent="0.35">
      <c r="D32" s="186"/>
      <c r="E32" s="9" t="str">
        <f>'0 Composite Gap Score'!B32</f>
        <v>SONAPUR</v>
      </c>
      <c r="F32" s="27">
        <v>581</v>
      </c>
      <c r="G32" s="27">
        <v>374</v>
      </c>
      <c r="H32" s="27">
        <v>660</v>
      </c>
      <c r="I32" s="27">
        <v>329</v>
      </c>
      <c r="J32" s="27">
        <v>390</v>
      </c>
      <c r="K32" s="27">
        <v>355</v>
      </c>
      <c r="L32" s="27">
        <v>450</v>
      </c>
      <c r="M32" s="27">
        <v>370</v>
      </c>
      <c r="N32" s="27">
        <v>410</v>
      </c>
      <c r="O32" s="27">
        <v>361</v>
      </c>
      <c r="P32" s="9">
        <f t="shared" si="15"/>
        <v>207</v>
      </c>
      <c r="Q32" s="9">
        <f t="shared" si="16"/>
        <v>331</v>
      </c>
      <c r="R32" s="9">
        <f t="shared" si="17"/>
        <v>35</v>
      </c>
      <c r="S32" s="9">
        <f t="shared" si="18"/>
        <v>80</v>
      </c>
      <c r="T32" s="15">
        <f t="shared" si="19"/>
        <v>49</v>
      </c>
      <c r="V32" s="183"/>
      <c r="W32" s="9" t="str">
        <f t="shared" si="20"/>
        <v>SONAPUR</v>
      </c>
      <c r="X32" s="10">
        <f t="shared" si="21"/>
        <v>207</v>
      </c>
      <c r="Y32" s="10">
        <f t="shared" si="0"/>
        <v>0.5</v>
      </c>
      <c r="Z32" s="100"/>
      <c r="AA32" s="51" t="s">
        <v>165</v>
      </c>
      <c r="AB32" s="10">
        <f t="shared" si="1"/>
        <v>331</v>
      </c>
      <c r="AC32" s="10">
        <f t="shared" si="2"/>
        <v>0.25</v>
      </c>
      <c r="AD32" s="100"/>
      <c r="AE32" s="51" t="s">
        <v>165</v>
      </c>
      <c r="AF32" s="10">
        <f t="shared" si="3"/>
        <v>35</v>
      </c>
      <c r="AG32" s="10">
        <f t="shared" si="4"/>
        <v>0.25</v>
      </c>
      <c r="AH32" s="100"/>
      <c r="AI32" s="51" t="s">
        <v>165</v>
      </c>
      <c r="AJ32" s="10">
        <f t="shared" si="5"/>
        <v>80</v>
      </c>
      <c r="AK32" s="10">
        <f t="shared" si="6"/>
        <v>0.25</v>
      </c>
      <c r="AL32" s="100"/>
      <c r="AM32" s="51" t="s">
        <v>165</v>
      </c>
      <c r="AN32" s="10">
        <f t="shared" si="7"/>
        <v>49</v>
      </c>
      <c r="AO32" s="13">
        <f t="shared" si="8"/>
        <v>0.5</v>
      </c>
      <c r="AQ32" s="183"/>
      <c r="AR32" s="9" t="str">
        <f t="shared" si="22"/>
        <v>SONAPUR</v>
      </c>
      <c r="AS32" s="10">
        <f t="shared" si="9"/>
        <v>0.5</v>
      </c>
      <c r="AT32" s="10">
        <f t="shared" si="10"/>
        <v>0.25</v>
      </c>
      <c r="AU32" s="10">
        <f t="shared" si="11"/>
        <v>0.25</v>
      </c>
      <c r="AV32" s="10">
        <f t="shared" si="12"/>
        <v>0.25</v>
      </c>
      <c r="AW32" s="10">
        <f t="shared" si="13"/>
        <v>0.5</v>
      </c>
      <c r="AX32" s="10">
        <f t="shared" si="14"/>
        <v>1.75</v>
      </c>
      <c r="AY32" s="13">
        <f>IF(COUNTIF($AX$3:$AX$33,AX32)&gt;1,_xlfn.RANK.EQ(AX32,$AX$3:$AX$33)+COUNTIF($AX$3:AX32,AX32)-1,_xlfn.RANK.EQ(AX32,$AX$3:$AX$33))</f>
        <v>29</v>
      </c>
    </row>
    <row r="33" spans="4:51" thickBot="1" x14ac:dyDescent="0.4">
      <c r="D33" s="187"/>
      <c r="E33" s="9" t="str">
        <f>'0 Composite Gap Score'!B33</f>
        <v>SUNDARGARH</v>
      </c>
      <c r="F33" s="29">
        <v>4770</v>
      </c>
      <c r="G33" s="29">
        <v>2891</v>
      </c>
      <c r="H33" s="29">
        <v>4750</v>
      </c>
      <c r="I33" s="29">
        <v>3476</v>
      </c>
      <c r="J33" s="29">
        <v>4330</v>
      </c>
      <c r="K33" s="29">
        <v>2945</v>
      </c>
      <c r="L33" s="29">
        <v>4040</v>
      </c>
      <c r="M33" s="29">
        <v>3037</v>
      </c>
      <c r="N33" s="29">
        <v>4300</v>
      </c>
      <c r="O33" s="29">
        <v>3822</v>
      </c>
      <c r="P33" s="18">
        <f t="shared" si="15"/>
        <v>1879</v>
      </c>
      <c r="Q33" s="18">
        <f t="shared" si="16"/>
        <v>1274</v>
      </c>
      <c r="R33" s="18">
        <f t="shared" si="17"/>
        <v>1385</v>
      </c>
      <c r="S33" s="18">
        <f t="shared" si="18"/>
        <v>1003</v>
      </c>
      <c r="T33" s="99">
        <f t="shared" si="19"/>
        <v>478</v>
      </c>
      <c r="V33" s="184"/>
      <c r="W33" s="18" t="str">
        <f t="shared" si="20"/>
        <v>SUNDARGARH</v>
      </c>
      <c r="X33" s="14">
        <f t="shared" si="21"/>
        <v>1879</v>
      </c>
      <c r="Y33" s="14">
        <f t="shared" si="0"/>
        <v>1</v>
      </c>
      <c r="Z33" s="37"/>
      <c r="AA33" s="52" t="s">
        <v>166</v>
      </c>
      <c r="AB33" s="14">
        <f t="shared" si="1"/>
        <v>1274</v>
      </c>
      <c r="AC33" s="14">
        <f t="shared" si="2"/>
        <v>1</v>
      </c>
      <c r="AD33" s="37"/>
      <c r="AE33" s="52" t="s">
        <v>166</v>
      </c>
      <c r="AF33" s="14">
        <f t="shared" si="3"/>
        <v>1385</v>
      </c>
      <c r="AG33" s="14">
        <f t="shared" si="4"/>
        <v>1</v>
      </c>
      <c r="AH33" s="37"/>
      <c r="AI33" s="52" t="s">
        <v>166</v>
      </c>
      <c r="AJ33" s="14">
        <f t="shared" si="5"/>
        <v>1003</v>
      </c>
      <c r="AK33" s="14">
        <f t="shared" si="6"/>
        <v>1</v>
      </c>
      <c r="AL33" s="37"/>
      <c r="AM33" s="52" t="s">
        <v>166</v>
      </c>
      <c r="AN33" s="14">
        <f t="shared" si="7"/>
        <v>478</v>
      </c>
      <c r="AO33" s="19">
        <f t="shared" si="8"/>
        <v>1</v>
      </c>
      <c r="AQ33" s="184"/>
      <c r="AR33" s="9" t="str">
        <f t="shared" si="22"/>
        <v>SUNDARGARH</v>
      </c>
      <c r="AS33" s="14">
        <f t="shared" si="9"/>
        <v>1</v>
      </c>
      <c r="AT33" s="14">
        <f t="shared" si="10"/>
        <v>1</v>
      </c>
      <c r="AU33" s="14">
        <f t="shared" si="11"/>
        <v>1</v>
      </c>
      <c r="AV33" s="14">
        <f t="shared" si="12"/>
        <v>1</v>
      </c>
      <c r="AW33" s="14">
        <f t="shared" si="13"/>
        <v>1</v>
      </c>
      <c r="AX33" s="14">
        <f t="shared" si="14"/>
        <v>5</v>
      </c>
      <c r="AY33" s="19">
        <f>IF(COUNTIF($AX$3:$AX$33,AX33)&gt;1,_xlfn.RANK.EQ(AX33,$AX$3:$AX$33)+COUNTIF($AX$3:AX33,AX33)-1,_xlfn.RANK.EQ(AX33,$AX$3:$AX$33))</f>
        <v>1</v>
      </c>
    </row>
  </sheetData>
  <mergeCells count="3">
    <mergeCell ref="D1:D33"/>
    <mergeCell ref="V1:V33"/>
    <mergeCell ref="AQ1:AQ33"/>
  </mergeCells>
  <phoneticPr fontId="2" type="noConversion"/>
  <pageMargins left="0.7" right="0.7" top="0.75" bottom="0.75" header="0.3" footer="0.3"/>
  <pageSetup paperSize="9" orientation="portrait" r:id="rId1"/>
  <ignoredErrors>
    <ignoredError sqref="L2 J2 H2 N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5DBC-1C55-42C1-B87A-362A64C7AF25}">
  <dimension ref="A1:AO34"/>
  <sheetViews>
    <sheetView tabSelected="1" zoomScale="80" zoomScaleNormal="80" workbookViewId="0">
      <selection activeCell="E3" sqref="E3"/>
    </sheetView>
  </sheetViews>
  <sheetFormatPr defaultRowHeight="15" customHeight="1" x14ac:dyDescent="0.45"/>
  <cols>
    <col min="1" max="1" width="18.453125" customWidth="1"/>
    <col min="2" max="2" width="10.81640625" customWidth="1"/>
    <col min="4" max="4" width="8.7265625" style="50"/>
    <col min="5" max="5" width="24.54296875" customWidth="1"/>
    <col min="12" max="12" width="8.7265625" style="50"/>
    <col min="13" max="13" width="20.81640625" customWidth="1"/>
    <col min="14" max="14" width="0" hidden="1" customWidth="1"/>
    <col min="15" max="15" width="12.81640625" customWidth="1"/>
    <col min="16" max="16" width="2.1796875" customWidth="1"/>
    <col min="17" max="17" width="24.54296875" hidden="1" customWidth="1"/>
    <col min="18" max="18" width="0" hidden="1" customWidth="1"/>
    <col min="19" max="19" width="12.7265625" customWidth="1"/>
    <col min="20" max="20" width="2.1796875" customWidth="1"/>
    <col min="21" max="21" width="24.54296875" hidden="1" customWidth="1"/>
    <col min="22" max="22" width="0" hidden="1" customWidth="1"/>
    <col min="23" max="23" width="14.7265625" customWidth="1"/>
    <col min="24" max="24" width="2.453125" customWidth="1"/>
    <col min="25" max="25" width="24.54296875" hidden="1" customWidth="1"/>
    <col min="26" max="26" width="0" hidden="1" customWidth="1"/>
    <col min="27" max="27" width="12.7265625" customWidth="1"/>
    <col min="28" max="28" width="2.453125" customWidth="1"/>
    <col min="29" max="29" width="24.54296875" hidden="1" customWidth="1"/>
    <col min="30" max="30" width="0" hidden="1" customWidth="1"/>
    <col min="31" max="31" width="12.7265625" customWidth="1"/>
    <col min="33" max="33" width="8.7265625" style="50"/>
    <col min="34" max="34" width="24.54296875" customWidth="1"/>
    <col min="35" max="39" width="12.26953125" hidden="1" customWidth="1"/>
    <col min="40" max="40" width="16.453125" customWidth="1"/>
  </cols>
  <sheetData>
    <row r="1" spans="1:41" s="1" customFormat="1" ht="44.5" customHeight="1" x14ac:dyDescent="0.45">
      <c r="A1" s="107" t="s">
        <v>167</v>
      </c>
      <c r="B1" s="114" t="s">
        <v>168</v>
      </c>
      <c r="D1" s="185" t="s">
        <v>193</v>
      </c>
      <c r="E1" s="16" t="s">
        <v>65</v>
      </c>
      <c r="F1" s="16" t="s">
        <v>194</v>
      </c>
      <c r="G1" s="16" t="s">
        <v>194</v>
      </c>
      <c r="H1" s="16" t="s">
        <v>194</v>
      </c>
      <c r="I1" s="16" t="s">
        <v>194</v>
      </c>
      <c r="J1" s="17" t="s">
        <v>194</v>
      </c>
      <c r="L1" s="173" t="s">
        <v>195</v>
      </c>
      <c r="M1" s="16" t="s">
        <v>65</v>
      </c>
      <c r="N1" s="16" t="s">
        <v>196</v>
      </c>
      <c r="O1" s="16" t="s">
        <v>197</v>
      </c>
      <c r="P1" s="36"/>
      <c r="Q1" s="16" t="s">
        <v>65</v>
      </c>
      <c r="R1" s="16" t="s">
        <v>198</v>
      </c>
      <c r="S1" s="16" t="s">
        <v>197</v>
      </c>
      <c r="T1" s="36"/>
      <c r="U1" s="16" t="s">
        <v>65</v>
      </c>
      <c r="V1" s="16" t="s">
        <v>199</v>
      </c>
      <c r="W1" s="16" t="s">
        <v>197</v>
      </c>
      <c r="X1" s="36"/>
      <c r="Y1" s="16" t="s">
        <v>65</v>
      </c>
      <c r="Z1" s="16" t="s">
        <v>200</v>
      </c>
      <c r="AA1" s="16" t="s">
        <v>197</v>
      </c>
      <c r="AB1" s="36"/>
      <c r="AC1" s="16" t="s">
        <v>65</v>
      </c>
      <c r="AD1" s="16" t="s">
        <v>201</v>
      </c>
      <c r="AE1" s="17" t="s">
        <v>197</v>
      </c>
      <c r="AG1" s="182" t="s">
        <v>202</v>
      </c>
      <c r="AH1" s="11" t="s">
        <v>65</v>
      </c>
      <c r="AI1" s="11" t="s">
        <v>203</v>
      </c>
      <c r="AJ1" s="11" t="s">
        <v>204</v>
      </c>
      <c r="AK1" s="11" t="s">
        <v>205</v>
      </c>
      <c r="AL1" s="11" t="s">
        <v>206</v>
      </c>
      <c r="AM1" s="11" t="s">
        <v>207</v>
      </c>
      <c r="AN1" s="11" t="s">
        <v>208</v>
      </c>
      <c r="AO1" s="12" t="s">
        <v>188</v>
      </c>
    </row>
    <row r="2" spans="1:41" s="1" customFormat="1" ht="14.5" x14ac:dyDescent="0.35">
      <c r="A2" s="108" t="s">
        <v>189</v>
      </c>
      <c r="B2" s="116">
        <f>'1 Notification Gap'!B2</f>
        <v>31</v>
      </c>
      <c r="D2" s="186"/>
      <c r="E2" s="96"/>
      <c r="F2" s="96">
        <f>'1 Notification Gap'!P2</f>
        <v>2018</v>
      </c>
      <c r="G2" s="96">
        <f>'1 Notification Gap'!Q2</f>
        <v>2019</v>
      </c>
      <c r="H2" s="96">
        <f>'1 Notification Gap'!R2</f>
        <v>2020</v>
      </c>
      <c r="I2" s="96">
        <f>'1 Notification Gap'!S2</f>
        <v>2021</v>
      </c>
      <c r="J2" s="96">
        <f>'1 Notification Gap'!T2</f>
        <v>2022</v>
      </c>
      <c r="L2" s="174"/>
      <c r="M2" s="96"/>
      <c r="N2" s="96"/>
      <c r="O2" s="135">
        <f>F2</f>
        <v>2018</v>
      </c>
      <c r="P2" s="136"/>
      <c r="Q2" s="97"/>
      <c r="R2" s="97"/>
      <c r="S2" s="135">
        <f>G2</f>
        <v>2019</v>
      </c>
      <c r="T2" s="136"/>
      <c r="U2" s="97"/>
      <c r="V2" s="97"/>
      <c r="W2" s="135">
        <f>H2</f>
        <v>2020</v>
      </c>
      <c r="X2" s="136"/>
      <c r="Y2" s="97"/>
      <c r="Z2" s="97"/>
      <c r="AA2" s="135">
        <f>I2</f>
        <v>2021</v>
      </c>
      <c r="AB2" s="136"/>
      <c r="AC2" s="97"/>
      <c r="AD2" s="97"/>
      <c r="AE2" s="137">
        <f>J2</f>
        <v>2022</v>
      </c>
      <c r="AG2" s="183"/>
      <c r="AH2" s="134"/>
      <c r="AI2" s="126"/>
      <c r="AJ2" s="126"/>
      <c r="AK2" s="126"/>
      <c r="AL2" s="126"/>
      <c r="AM2" s="126"/>
      <c r="AN2" s="126"/>
      <c r="AO2" s="127"/>
    </row>
    <row r="3" spans="1:41" ht="14.5" x14ac:dyDescent="0.35">
      <c r="A3" s="109" t="s">
        <v>190</v>
      </c>
      <c r="B3" s="110">
        <f>ROUNDUP(B2/4,0)</f>
        <v>8</v>
      </c>
      <c r="D3" s="186"/>
      <c r="E3" s="9" t="str">
        <f>'0 Composite Gap Score'!B3</f>
        <v>ANUGUL</v>
      </c>
      <c r="F3" s="27">
        <v>218</v>
      </c>
      <c r="G3" s="27">
        <v>45</v>
      </c>
      <c r="H3" s="27">
        <v>29</v>
      </c>
      <c r="I3" s="27">
        <v>56</v>
      </c>
      <c r="J3" s="28">
        <v>30</v>
      </c>
      <c r="L3" s="174"/>
      <c r="M3" s="9" t="str">
        <f>E3</f>
        <v>ANUGUL</v>
      </c>
      <c r="N3" s="9">
        <f>MAX(F3,0)</f>
        <v>218</v>
      </c>
      <c r="O3" s="10">
        <f t="shared" ref="O3:O33" si="0">IF(RANK(N3,$N$3:$N$33,0)&lt;=$B$3, 1, IF(RANK(N3,$N$3:$N$33,0)&lt;=$B$4, 0.75, IF(RANK(N3,$N$3:$N$33,0)&lt;=$B$5, 0.5, 0.25)))</f>
        <v>0.5</v>
      </c>
      <c r="P3" s="100"/>
      <c r="Q3" s="51" t="s">
        <v>134</v>
      </c>
      <c r="R3" s="9">
        <f>MAX(G3,0)</f>
        <v>45</v>
      </c>
      <c r="S3" s="10">
        <f t="shared" ref="S3:S33" si="1">IF(RANK(R3,$R$3:$R$33,0)&lt;=$B$3, 1, IF(RANK(R3,$R$3:$R$33,0)&lt;=$B$4, 0.75, IF(RANK(R3,$R$3:$R$33,0)&lt;=$B$5, 0.5, 0.25)))</f>
        <v>0.5</v>
      </c>
      <c r="T3" s="100"/>
      <c r="U3" s="51" t="s">
        <v>134</v>
      </c>
      <c r="V3" s="9">
        <f>MAX(H3,0)</f>
        <v>29</v>
      </c>
      <c r="W3" s="10">
        <f t="shared" ref="W3:W33" si="2">IF(RANK(V3,$V$3:$V$33,0)&lt;=$B$3, 1, IF(RANK(V3,$V$3:$V$33,0)&lt;=$B$4, 0.75, IF(RANK(V3,$V$3:$V$33,0)&lt;=$B$5, 0.5, 0.25)))</f>
        <v>0.5</v>
      </c>
      <c r="X3" s="100"/>
      <c r="Y3" s="51" t="s">
        <v>134</v>
      </c>
      <c r="Z3" s="9">
        <f>MAX(I3,0)</f>
        <v>56</v>
      </c>
      <c r="AA3" s="10">
        <f t="shared" ref="AA3:AA33" si="3">IF(RANK(Z3,$Z$3:$Z$33,0)&lt;=$B$3, 1, IF(RANK(Z3,$Z$3:$Z$33,0)&lt;=$B$4, 0.75, IF(RANK(Z3,$Z$3:$Z$33,0)&lt;=$B$5, 0.5, 0.25)))</f>
        <v>0.75</v>
      </c>
      <c r="AB3" s="100"/>
      <c r="AC3" s="51" t="s">
        <v>134</v>
      </c>
      <c r="AD3" s="9">
        <f>MAX(J3,0)</f>
        <v>30</v>
      </c>
      <c r="AE3" s="13">
        <f t="shared" ref="AE3:AE33" si="4">IF(RANK(AD3,$AD$3:$AD$33,0)&lt;=$B$3, 1, IF(RANK(AD3,$AD$3:$AD$33,0)&lt;=$B$4, 0.75, IF(RANK(AD3,$AD$3:$AD$33,0)&lt;=$B$5, 0.5, 0.25)))</f>
        <v>0.5</v>
      </c>
      <c r="AG3" s="183"/>
      <c r="AH3" s="9" t="str">
        <f>E3</f>
        <v>ANUGUL</v>
      </c>
      <c r="AI3" s="10">
        <f t="shared" ref="AI3:AI33" si="5">VLOOKUP(AH3,M:O,3,0)</f>
        <v>0.5</v>
      </c>
      <c r="AJ3" s="10">
        <f t="shared" ref="AJ3:AJ33" si="6">VLOOKUP(AH3,Q:S,3,0)</f>
        <v>0.5</v>
      </c>
      <c r="AK3" s="10">
        <f t="shared" ref="AK3:AK33" si="7">VLOOKUP(AH3,U:W,3,0)</f>
        <v>0.5</v>
      </c>
      <c r="AL3" s="10">
        <f t="shared" ref="AL3:AL33" si="8">VLOOKUP(AH3,Y:AA,3,0)</f>
        <v>0.75</v>
      </c>
      <c r="AM3" s="10">
        <f t="shared" ref="AM3:AM33" si="9">VLOOKUP(AH3,AC:AE,3,0)</f>
        <v>0.5</v>
      </c>
      <c r="AN3" s="10">
        <f t="shared" ref="AN3:AN33" si="10">SUM(AI3:AM3)</f>
        <v>2.75</v>
      </c>
      <c r="AO3" s="13">
        <f>IF(COUNTIF($AN$3:$AN$33,AN3)&gt;1,_xlfn.RANK.EQ(AN3,$AN$3:$AN$33)+COUNTIF(AN$3:$AN3,AN3)-1,_xlfn.RANK.EQ(AN3,$AN$3:$AN$33))</f>
        <v>18</v>
      </c>
    </row>
    <row r="4" spans="1:41" ht="14.5" x14ac:dyDescent="0.35">
      <c r="A4" s="109" t="s">
        <v>191</v>
      </c>
      <c r="B4" s="110">
        <f>B3*2</f>
        <v>16</v>
      </c>
      <c r="D4" s="186"/>
      <c r="E4" s="9" t="str">
        <f>'0 Composite Gap Score'!B4</f>
        <v>BALANGIR</v>
      </c>
      <c r="F4" s="27">
        <v>702</v>
      </c>
      <c r="G4" s="27">
        <v>180</v>
      </c>
      <c r="H4" s="27">
        <v>162</v>
      </c>
      <c r="I4" s="27">
        <v>242</v>
      </c>
      <c r="J4" s="28">
        <v>245</v>
      </c>
      <c r="L4" s="174"/>
      <c r="M4" s="9" t="str">
        <f t="shared" ref="M4:M33" si="11">E4</f>
        <v>BALANGIR</v>
      </c>
      <c r="N4" s="9">
        <f t="shared" ref="N4:N33" si="12">MAX(F4,0)</f>
        <v>702</v>
      </c>
      <c r="O4" s="10">
        <f t="shared" si="0"/>
        <v>0.75</v>
      </c>
      <c r="P4" s="100"/>
      <c r="Q4" s="51" t="s">
        <v>136</v>
      </c>
      <c r="R4" s="9">
        <f t="shared" ref="R4:R33" si="13">MAX(G4,0)</f>
        <v>180</v>
      </c>
      <c r="S4" s="10">
        <f t="shared" si="1"/>
        <v>0.75</v>
      </c>
      <c r="T4" s="100"/>
      <c r="U4" s="51" t="s">
        <v>136</v>
      </c>
      <c r="V4" s="9">
        <f t="shared" ref="V4:V33" si="14">MAX(H4,0)</f>
        <v>162</v>
      </c>
      <c r="W4" s="10">
        <f t="shared" si="2"/>
        <v>1</v>
      </c>
      <c r="X4" s="100"/>
      <c r="Y4" s="51" t="s">
        <v>136</v>
      </c>
      <c r="Z4" s="9">
        <f t="shared" ref="Z4:Z33" si="15">MAX(I4,0)</f>
        <v>242</v>
      </c>
      <c r="AA4" s="10">
        <f t="shared" si="3"/>
        <v>1</v>
      </c>
      <c r="AB4" s="100"/>
      <c r="AC4" s="51" t="s">
        <v>136</v>
      </c>
      <c r="AD4" s="9">
        <f t="shared" ref="AD4:AD33" si="16">MAX(J4,0)</f>
        <v>245</v>
      </c>
      <c r="AE4" s="13">
        <f t="shared" si="4"/>
        <v>1</v>
      </c>
      <c r="AG4" s="183"/>
      <c r="AH4" s="9" t="str">
        <f t="shared" ref="AH4:AH33" si="17">E4</f>
        <v>BALANGIR</v>
      </c>
      <c r="AI4" s="10">
        <f t="shared" si="5"/>
        <v>0.75</v>
      </c>
      <c r="AJ4" s="10">
        <f t="shared" si="6"/>
        <v>0.75</v>
      </c>
      <c r="AK4" s="10">
        <f t="shared" si="7"/>
        <v>1</v>
      </c>
      <c r="AL4" s="10">
        <f t="shared" si="8"/>
        <v>1</v>
      </c>
      <c r="AM4" s="10">
        <f t="shared" si="9"/>
        <v>1</v>
      </c>
      <c r="AN4" s="10">
        <f t="shared" si="10"/>
        <v>4.5</v>
      </c>
      <c r="AO4" s="13">
        <f>IF(COUNTIF($AN$3:$AN$33,AN4)&gt;1,_xlfn.RANK.EQ(AN4,$AN$3:$AN$33)+COUNTIF(AN$3:$AN4,AN4)-1,_xlfn.RANK.EQ(AN4,$AN$3:$AN$33))</f>
        <v>6</v>
      </c>
    </row>
    <row r="5" spans="1:41" thickBot="1" x14ac:dyDescent="0.4">
      <c r="A5" s="111" t="s">
        <v>192</v>
      </c>
      <c r="B5" s="112">
        <f>B3*3</f>
        <v>24</v>
      </c>
      <c r="D5" s="186"/>
      <c r="E5" s="9" t="str">
        <f>'0 Composite Gap Score'!B5</f>
        <v>BALESHWAR</v>
      </c>
      <c r="F5" s="27">
        <v>991</v>
      </c>
      <c r="G5" s="27">
        <v>387</v>
      </c>
      <c r="H5" s="27">
        <v>97</v>
      </c>
      <c r="I5" s="27">
        <v>95</v>
      </c>
      <c r="J5" s="28">
        <v>98</v>
      </c>
      <c r="L5" s="174"/>
      <c r="M5" s="9" t="str">
        <f t="shared" si="11"/>
        <v>BALESHWAR</v>
      </c>
      <c r="N5" s="9">
        <f t="shared" si="12"/>
        <v>991</v>
      </c>
      <c r="O5" s="10">
        <f t="shared" si="0"/>
        <v>1</v>
      </c>
      <c r="P5" s="100"/>
      <c r="Q5" s="51" t="s">
        <v>137</v>
      </c>
      <c r="R5" s="9">
        <f t="shared" si="13"/>
        <v>387</v>
      </c>
      <c r="S5" s="10">
        <f t="shared" si="1"/>
        <v>1</v>
      </c>
      <c r="T5" s="100"/>
      <c r="U5" s="51" t="s">
        <v>137</v>
      </c>
      <c r="V5" s="9">
        <f t="shared" si="14"/>
        <v>97</v>
      </c>
      <c r="W5" s="10">
        <f t="shared" si="2"/>
        <v>1</v>
      </c>
      <c r="X5" s="100"/>
      <c r="Y5" s="51" t="s">
        <v>137</v>
      </c>
      <c r="Z5" s="9">
        <f t="shared" si="15"/>
        <v>95</v>
      </c>
      <c r="AA5" s="10">
        <f t="shared" si="3"/>
        <v>1</v>
      </c>
      <c r="AB5" s="100"/>
      <c r="AC5" s="51" t="s">
        <v>137</v>
      </c>
      <c r="AD5" s="9">
        <f t="shared" si="16"/>
        <v>98</v>
      </c>
      <c r="AE5" s="13">
        <f t="shared" si="4"/>
        <v>1</v>
      </c>
      <c r="AG5" s="183"/>
      <c r="AH5" s="9" t="str">
        <f t="shared" si="17"/>
        <v>BALESHWAR</v>
      </c>
      <c r="AI5" s="10">
        <f t="shared" si="5"/>
        <v>1</v>
      </c>
      <c r="AJ5" s="10">
        <f t="shared" si="6"/>
        <v>1</v>
      </c>
      <c r="AK5" s="10">
        <f t="shared" si="7"/>
        <v>1</v>
      </c>
      <c r="AL5" s="10">
        <f t="shared" si="8"/>
        <v>1</v>
      </c>
      <c r="AM5" s="10">
        <f t="shared" si="9"/>
        <v>1</v>
      </c>
      <c r="AN5" s="10">
        <f t="shared" si="10"/>
        <v>5</v>
      </c>
      <c r="AO5" s="13">
        <f>IF(COUNTIF($AN$3:$AN$33,AN5)&gt;1,_xlfn.RANK.EQ(AN5,$AN$3:$AN$33)+COUNTIF(AN$3:$AN5,AN5)-1,_xlfn.RANK.EQ(AN5,$AN$3:$AN$33))</f>
        <v>1</v>
      </c>
    </row>
    <row r="6" spans="1:41" ht="14.5" x14ac:dyDescent="0.35">
      <c r="D6" s="186"/>
      <c r="E6" s="9" t="str">
        <f>'0 Composite Gap Score'!B6</f>
        <v>BARGARH</v>
      </c>
      <c r="F6" s="27">
        <v>432</v>
      </c>
      <c r="G6" s="27">
        <v>44</v>
      </c>
      <c r="H6" s="27">
        <v>72</v>
      </c>
      <c r="I6" s="27">
        <v>77</v>
      </c>
      <c r="J6" s="28">
        <v>38</v>
      </c>
      <c r="L6" s="174"/>
      <c r="M6" s="9" t="str">
        <f t="shared" si="11"/>
        <v>BARGARH</v>
      </c>
      <c r="N6" s="9">
        <f t="shared" si="12"/>
        <v>432</v>
      </c>
      <c r="O6" s="10">
        <f t="shared" si="0"/>
        <v>0.5</v>
      </c>
      <c r="P6" s="100"/>
      <c r="Q6" s="51" t="s">
        <v>139</v>
      </c>
      <c r="R6" s="9">
        <f t="shared" si="13"/>
        <v>44</v>
      </c>
      <c r="S6" s="10">
        <f t="shared" si="1"/>
        <v>0.5</v>
      </c>
      <c r="T6" s="100"/>
      <c r="U6" s="51" t="s">
        <v>139</v>
      </c>
      <c r="V6" s="9">
        <f t="shared" si="14"/>
        <v>72</v>
      </c>
      <c r="W6" s="10">
        <f t="shared" si="2"/>
        <v>0.75</v>
      </c>
      <c r="X6" s="100"/>
      <c r="Y6" s="51" t="s">
        <v>139</v>
      </c>
      <c r="Z6" s="9">
        <f t="shared" si="15"/>
        <v>77</v>
      </c>
      <c r="AA6" s="10">
        <f t="shared" si="3"/>
        <v>1</v>
      </c>
      <c r="AB6" s="100"/>
      <c r="AC6" s="51" t="s">
        <v>139</v>
      </c>
      <c r="AD6" s="9">
        <f t="shared" si="16"/>
        <v>38</v>
      </c>
      <c r="AE6" s="13">
        <f t="shared" si="4"/>
        <v>0.5</v>
      </c>
      <c r="AG6" s="183"/>
      <c r="AH6" s="9" t="str">
        <f t="shared" si="17"/>
        <v>BARGARH</v>
      </c>
      <c r="AI6" s="10">
        <f t="shared" si="5"/>
        <v>0.5</v>
      </c>
      <c r="AJ6" s="10">
        <f t="shared" si="6"/>
        <v>0.5</v>
      </c>
      <c r="AK6" s="10">
        <f t="shared" si="7"/>
        <v>0.75</v>
      </c>
      <c r="AL6" s="10">
        <f t="shared" si="8"/>
        <v>1</v>
      </c>
      <c r="AM6" s="10">
        <f t="shared" si="9"/>
        <v>0.5</v>
      </c>
      <c r="AN6" s="10">
        <f t="shared" si="10"/>
        <v>3.25</v>
      </c>
      <c r="AO6" s="13">
        <f>IF(COUNTIF($AN$3:$AN$33,AN6)&gt;1,_xlfn.RANK.EQ(AN6,$AN$3:$AN$33)+COUNTIF(AN$3:$AN6,AN6)-1,_xlfn.RANK.EQ(AN6,$AN$3:$AN$33))</f>
        <v>15</v>
      </c>
    </row>
    <row r="7" spans="1:41" ht="14.5" x14ac:dyDescent="0.35">
      <c r="D7" s="186"/>
      <c r="E7" s="9" t="str">
        <f>'0 Composite Gap Score'!B7</f>
        <v>BHADRAK</v>
      </c>
      <c r="F7" s="27">
        <v>133</v>
      </c>
      <c r="G7" s="27">
        <v>35</v>
      </c>
      <c r="H7" s="27">
        <v>18</v>
      </c>
      <c r="I7" s="27">
        <v>15</v>
      </c>
      <c r="J7" s="28">
        <v>32</v>
      </c>
      <c r="L7" s="174"/>
      <c r="M7" s="9" t="str">
        <f t="shared" si="11"/>
        <v>BHADRAK</v>
      </c>
      <c r="N7" s="9">
        <f t="shared" si="12"/>
        <v>133</v>
      </c>
      <c r="O7" s="10">
        <f t="shared" si="0"/>
        <v>0.25</v>
      </c>
      <c r="P7" s="100"/>
      <c r="Q7" s="51" t="s">
        <v>140</v>
      </c>
      <c r="R7" s="9">
        <f t="shared" si="13"/>
        <v>35</v>
      </c>
      <c r="S7" s="10">
        <f t="shared" si="1"/>
        <v>0.5</v>
      </c>
      <c r="T7" s="100"/>
      <c r="U7" s="51" t="s">
        <v>140</v>
      </c>
      <c r="V7" s="9">
        <f t="shared" si="14"/>
        <v>18</v>
      </c>
      <c r="W7" s="10">
        <f t="shared" si="2"/>
        <v>0.5</v>
      </c>
      <c r="X7" s="100"/>
      <c r="Y7" s="51" t="s">
        <v>140</v>
      </c>
      <c r="Z7" s="9">
        <f t="shared" si="15"/>
        <v>15</v>
      </c>
      <c r="AA7" s="10">
        <f t="shared" si="3"/>
        <v>0.5</v>
      </c>
      <c r="AB7" s="100"/>
      <c r="AC7" s="51" t="s">
        <v>140</v>
      </c>
      <c r="AD7" s="9">
        <f t="shared" si="16"/>
        <v>32</v>
      </c>
      <c r="AE7" s="13">
        <f t="shared" si="4"/>
        <v>0.5</v>
      </c>
      <c r="AG7" s="183"/>
      <c r="AH7" s="9" t="str">
        <f t="shared" si="17"/>
        <v>BHADRAK</v>
      </c>
      <c r="AI7" s="10">
        <f t="shared" si="5"/>
        <v>0.25</v>
      </c>
      <c r="AJ7" s="10">
        <f t="shared" si="6"/>
        <v>0.5</v>
      </c>
      <c r="AK7" s="10">
        <f t="shared" si="7"/>
        <v>0.5</v>
      </c>
      <c r="AL7" s="10">
        <f t="shared" si="8"/>
        <v>0.5</v>
      </c>
      <c r="AM7" s="10">
        <f t="shared" si="9"/>
        <v>0.5</v>
      </c>
      <c r="AN7" s="10">
        <f t="shared" si="10"/>
        <v>2.25</v>
      </c>
      <c r="AO7" s="13">
        <f>IF(COUNTIF($AN$3:$AN$33,AN7)&gt;1,_xlfn.RANK.EQ(AN7,$AN$3:$AN$33)+COUNTIF(AN$3:$AN7,AN7)-1,_xlfn.RANK.EQ(AN7,$AN$3:$AN$33))</f>
        <v>24</v>
      </c>
    </row>
    <row r="8" spans="1:41" ht="14.5" x14ac:dyDescent="0.35">
      <c r="D8" s="186"/>
      <c r="E8" s="9" t="str">
        <f>'0 Composite Gap Score'!B8</f>
        <v>BHUBANESHWAR MC</v>
      </c>
      <c r="F8" s="27">
        <v>652</v>
      </c>
      <c r="G8" s="27">
        <v>179</v>
      </c>
      <c r="H8" s="27">
        <v>55</v>
      </c>
      <c r="I8" s="27">
        <v>51</v>
      </c>
      <c r="J8" s="28">
        <v>123</v>
      </c>
      <c r="L8" s="174"/>
      <c r="M8" s="9" t="str">
        <f t="shared" si="11"/>
        <v>BHUBANESHWAR MC</v>
      </c>
      <c r="N8" s="9">
        <f t="shared" si="12"/>
        <v>652</v>
      </c>
      <c r="O8" s="10">
        <f t="shared" si="0"/>
        <v>0.75</v>
      </c>
      <c r="P8" s="100"/>
      <c r="Q8" s="51" t="s">
        <v>141</v>
      </c>
      <c r="R8" s="9">
        <f t="shared" si="13"/>
        <v>179</v>
      </c>
      <c r="S8" s="10">
        <f t="shared" si="1"/>
        <v>0.75</v>
      </c>
      <c r="T8" s="100"/>
      <c r="U8" s="51" t="s">
        <v>141</v>
      </c>
      <c r="V8" s="9">
        <f t="shared" si="14"/>
        <v>55</v>
      </c>
      <c r="W8" s="10">
        <f t="shared" si="2"/>
        <v>0.75</v>
      </c>
      <c r="X8" s="100"/>
      <c r="Y8" s="51" t="s">
        <v>141</v>
      </c>
      <c r="Z8" s="9">
        <f t="shared" si="15"/>
        <v>51</v>
      </c>
      <c r="AA8" s="10">
        <f t="shared" si="3"/>
        <v>0.75</v>
      </c>
      <c r="AB8" s="100"/>
      <c r="AC8" s="51" t="s">
        <v>141</v>
      </c>
      <c r="AD8" s="9">
        <f t="shared" si="16"/>
        <v>123</v>
      </c>
      <c r="AE8" s="13">
        <f t="shared" si="4"/>
        <v>1</v>
      </c>
      <c r="AG8" s="183"/>
      <c r="AH8" s="9" t="str">
        <f t="shared" si="17"/>
        <v>BHUBANESHWAR MC</v>
      </c>
      <c r="AI8" s="10">
        <f t="shared" si="5"/>
        <v>0.75</v>
      </c>
      <c r="AJ8" s="10">
        <f t="shared" si="6"/>
        <v>0.75</v>
      </c>
      <c r="AK8" s="10">
        <f t="shared" si="7"/>
        <v>0.75</v>
      </c>
      <c r="AL8" s="10">
        <f t="shared" si="8"/>
        <v>0.75</v>
      </c>
      <c r="AM8" s="10">
        <f t="shared" si="9"/>
        <v>1</v>
      </c>
      <c r="AN8" s="10">
        <f t="shared" si="10"/>
        <v>4</v>
      </c>
      <c r="AO8" s="13">
        <f>IF(COUNTIF($AN$3:$AN$33,AN8)&gt;1,_xlfn.RANK.EQ(AN8,$AN$3:$AN$33)+COUNTIF(AN$3:$AN8,AN8)-1,_xlfn.RANK.EQ(AN8,$AN$3:$AN$33))</f>
        <v>8</v>
      </c>
    </row>
    <row r="9" spans="1:41" ht="14.5" x14ac:dyDescent="0.35">
      <c r="D9" s="186"/>
      <c r="E9" s="9" t="str">
        <f>'0 Composite Gap Score'!B9</f>
        <v>BOUDH</v>
      </c>
      <c r="F9" s="27">
        <v>129</v>
      </c>
      <c r="G9" s="27">
        <v>3</v>
      </c>
      <c r="H9" s="27">
        <v>2</v>
      </c>
      <c r="I9" s="27">
        <v>1</v>
      </c>
      <c r="J9" s="28">
        <v>4</v>
      </c>
      <c r="L9" s="174"/>
      <c r="M9" s="9" t="str">
        <f t="shared" si="11"/>
        <v>BOUDH</v>
      </c>
      <c r="N9" s="9">
        <f t="shared" si="12"/>
        <v>129</v>
      </c>
      <c r="O9" s="10">
        <f t="shared" si="0"/>
        <v>0.25</v>
      </c>
      <c r="P9" s="100"/>
      <c r="Q9" s="51" t="s">
        <v>142</v>
      </c>
      <c r="R9" s="9">
        <f t="shared" si="13"/>
        <v>3</v>
      </c>
      <c r="S9" s="10">
        <f t="shared" si="1"/>
        <v>0.25</v>
      </c>
      <c r="T9" s="100"/>
      <c r="U9" s="51" t="s">
        <v>142</v>
      </c>
      <c r="V9" s="9">
        <f t="shared" si="14"/>
        <v>2</v>
      </c>
      <c r="W9" s="10">
        <f t="shared" si="2"/>
        <v>0.25</v>
      </c>
      <c r="X9" s="100"/>
      <c r="Y9" s="51" t="s">
        <v>142</v>
      </c>
      <c r="Z9" s="9">
        <f t="shared" si="15"/>
        <v>1</v>
      </c>
      <c r="AA9" s="10">
        <f t="shared" si="3"/>
        <v>0.25</v>
      </c>
      <c r="AB9" s="100"/>
      <c r="AC9" s="51" t="s">
        <v>142</v>
      </c>
      <c r="AD9" s="9">
        <f t="shared" si="16"/>
        <v>4</v>
      </c>
      <c r="AE9" s="13">
        <f t="shared" si="4"/>
        <v>0.25</v>
      </c>
      <c r="AG9" s="183"/>
      <c r="AH9" s="9" t="str">
        <f t="shared" si="17"/>
        <v>BOUDH</v>
      </c>
      <c r="AI9" s="10">
        <f t="shared" si="5"/>
        <v>0.25</v>
      </c>
      <c r="AJ9" s="10">
        <f t="shared" si="6"/>
        <v>0.25</v>
      </c>
      <c r="AK9" s="10">
        <f t="shared" si="7"/>
        <v>0.25</v>
      </c>
      <c r="AL9" s="10">
        <f t="shared" si="8"/>
        <v>0.25</v>
      </c>
      <c r="AM9" s="10">
        <f t="shared" si="9"/>
        <v>0.25</v>
      </c>
      <c r="AN9" s="10">
        <f t="shared" si="10"/>
        <v>1.25</v>
      </c>
      <c r="AO9" s="13">
        <f>IF(COUNTIF($AN$3:$AN$33,AN9)&gt;1,_xlfn.RANK.EQ(AN9,$AN$3:$AN$33)+COUNTIF(AN$3:$AN9,AN9)-1,_xlfn.RANK.EQ(AN9,$AN$3:$AN$33))</f>
        <v>28</v>
      </c>
    </row>
    <row r="10" spans="1:41" ht="14.5" x14ac:dyDescent="0.35">
      <c r="D10" s="186"/>
      <c r="E10" s="9" t="str">
        <f>'0 Composite Gap Score'!B10</f>
        <v>CUTTACK</v>
      </c>
      <c r="F10" s="27">
        <v>1654</v>
      </c>
      <c r="G10" s="27">
        <v>517</v>
      </c>
      <c r="H10" s="27">
        <v>160</v>
      </c>
      <c r="I10" s="27">
        <v>126</v>
      </c>
      <c r="J10" s="28">
        <v>142</v>
      </c>
      <c r="L10" s="174"/>
      <c r="M10" s="9" t="str">
        <f t="shared" si="11"/>
        <v>CUTTACK</v>
      </c>
      <c r="N10" s="9">
        <f t="shared" si="12"/>
        <v>1654</v>
      </c>
      <c r="O10" s="10">
        <f t="shared" si="0"/>
        <v>1</v>
      </c>
      <c r="P10" s="100"/>
      <c r="Q10" s="51" t="s">
        <v>143</v>
      </c>
      <c r="R10" s="9">
        <f t="shared" si="13"/>
        <v>517</v>
      </c>
      <c r="S10" s="10">
        <f t="shared" si="1"/>
        <v>1</v>
      </c>
      <c r="T10" s="100"/>
      <c r="U10" s="51" t="s">
        <v>143</v>
      </c>
      <c r="V10" s="9">
        <f t="shared" si="14"/>
        <v>160</v>
      </c>
      <c r="W10" s="10">
        <f t="shared" si="2"/>
        <v>1</v>
      </c>
      <c r="X10" s="100"/>
      <c r="Y10" s="51" t="s">
        <v>143</v>
      </c>
      <c r="Z10" s="9">
        <f t="shared" si="15"/>
        <v>126</v>
      </c>
      <c r="AA10" s="10">
        <f t="shared" si="3"/>
        <v>1</v>
      </c>
      <c r="AB10" s="100"/>
      <c r="AC10" s="51" t="s">
        <v>143</v>
      </c>
      <c r="AD10" s="9">
        <f t="shared" si="16"/>
        <v>142</v>
      </c>
      <c r="AE10" s="13">
        <f t="shared" si="4"/>
        <v>1</v>
      </c>
      <c r="AG10" s="183"/>
      <c r="AH10" s="9" t="str">
        <f t="shared" si="17"/>
        <v>CUTTACK</v>
      </c>
      <c r="AI10" s="10">
        <f t="shared" si="5"/>
        <v>1</v>
      </c>
      <c r="AJ10" s="10">
        <f t="shared" si="6"/>
        <v>1</v>
      </c>
      <c r="AK10" s="10">
        <f t="shared" si="7"/>
        <v>1</v>
      </c>
      <c r="AL10" s="10">
        <f t="shared" si="8"/>
        <v>1</v>
      </c>
      <c r="AM10" s="10">
        <f t="shared" si="9"/>
        <v>1</v>
      </c>
      <c r="AN10" s="10">
        <f t="shared" si="10"/>
        <v>5</v>
      </c>
      <c r="AO10" s="13">
        <f>IF(COUNTIF($AN$3:$AN$33,AN10)&gt;1,_xlfn.RANK.EQ(AN10,$AN$3:$AN$33)+COUNTIF(AN$3:$AN10,AN10)-1,_xlfn.RANK.EQ(AN10,$AN$3:$AN$33))</f>
        <v>2</v>
      </c>
    </row>
    <row r="11" spans="1:41" ht="14.5" x14ac:dyDescent="0.35">
      <c r="D11" s="186"/>
      <c r="E11" s="9" t="str">
        <f>'0 Composite Gap Score'!B11</f>
        <v>DEOGARH</v>
      </c>
      <c r="F11" s="27">
        <v>174</v>
      </c>
      <c r="G11" s="27">
        <v>30</v>
      </c>
      <c r="H11" s="27">
        <v>14</v>
      </c>
      <c r="I11" s="27">
        <v>8</v>
      </c>
      <c r="J11" s="28">
        <v>13</v>
      </c>
      <c r="L11" s="174"/>
      <c r="M11" s="9" t="str">
        <f t="shared" si="11"/>
        <v>DEOGARH</v>
      </c>
      <c r="N11" s="9">
        <f t="shared" si="12"/>
        <v>174</v>
      </c>
      <c r="O11" s="10">
        <f t="shared" si="0"/>
        <v>0.25</v>
      </c>
      <c r="P11" s="100"/>
      <c r="Q11" s="51" t="s">
        <v>144</v>
      </c>
      <c r="R11" s="9">
        <f t="shared" si="13"/>
        <v>30</v>
      </c>
      <c r="S11" s="10">
        <f t="shared" si="1"/>
        <v>0.5</v>
      </c>
      <c r="T11" s="100"/>
      <c r="U11" s="51" t="s">
        <v>144</v>
      </c>
      <c r="V11" s="9">
        <f t="shared" si="14"/>
        <v>14</v>
      </c>
      <c r="W11" s="10">
        <f t="shared" si="2"/>
        <v>0.25</v>
      </c>
      <c r="X11" s="100"/>
      <c r="Y11" s="51" t="s">
        <v>144</v>
      </c>
      <c r="Z11" s="9">
        <f t="shared" si="15"/>
        <v>8</v>
      </c>
      <c r="AA11" s="10">
        <f t="shared" si="3"/>
        <v>0.25</v>
      </c>
      <c r="AB11" s="100"/>
      <c r="AC11" s="51" t="s">
        <v>144</v>
      </c>
      <c r="AD11" s="9">
        <f t="shared" si="16"/>
        <v>13</v>
      </c>
      <c r="AE11" s="13">
        <f t="shared" si="4"/>
        <v>0.25</v>
      </c>
      <c r="AG11" s="183"/>
      <c r="AH11" s="9" t="str">
        <f t="shared" si="17"/>
        <v>DEOGARH</v>
      </c>
      <c r="AI11" s="10">
        <f t="shared" si="5"/>
        <v>0.25</v>
      </c>
      <c r="AJ11" s="10">
        <f t="shared" si="6"/>
        <v>0.5</v>
      </c>
      <c r="AK11" s="10">
        <f t="shared" si="7"/>
        <v>0.25</v>
      </c>
      <c r="AL11" s="10">
        <f t="shared" si="8"/>
        <v>0.25</v>
      </c>
      <c r="AM11" s="10">
        <f t="shared" si="9"/>
        <v>0.25</v>
      </c>
      <c r="AN11" s="10">
        <f t="shared" si="10"/>
        <v>1.5</v>
      </c>
      <c r="AO11" s="13">
        <f>IF(COUNTIF($AN$3:$AN$33,AN11)&gt;1,_xlfn.RANK.EQ(AN11,$AN$3:$AN$33)+COUNTIF(AN$3:$AN11,AN11)-1,_xlfn.RANK.EQ(AN11,$AN$3:$AN$33))</f>
        <v>27</v>
      </c>
    </row>
    <row r="12" spans="1:41" ht="14.5" x14ac:dyDescent="0.35">
      <c r="D12" s="186"/>
      <c r="E12" s="9" t="str">
        <f>'0 Composite Gap Score'!B12</f>
        <v>DHENKANAL</v>
      </c>
      <c r="F12" s="27">
        <v>774</v>
      </c>
      <c r="G12" s="27">
        <v>57</v>
      </c>
      <c r="H12" s="27">
        <v>41</v>
      </c>
      <c r="I12" s="27">
        <v>29</v>
      </c>
      <c r="J12" s="28">
        <v>47</v>
      </c>
      <c r="L12" s="174"/>
      <c r="M12" s="9" t="str">
        <f t="shared" si="11"/>
        <v>DHENKANAL</v>
      </c>
      <c r="N12" s="9">
        <f t="shared" si="12"/>
        <v>774</v>
      </c>
      <c r="O12" s="10">
        <f t="shared" si="0"/>
        <v>0.75</v>
      </c>
      <c r="P12" s="100"/>
      <c r="Q12" s="51" t="s">
        <v>145</v>
      </c>
      <c r="R12" s="9">
        <f t="shared" si="13"/>
        <v>57</v>
      </c>
      <c r="S12" s="10">
        <f t="shared" si="1"/>
        <v>0.5</v>
      </c>
      <c r="T12" s="100"/>
      <c r="U12" s="51" t="s">
        <v>145</v>
      </c>
      <c r="V12" s="9">
        <f t="shared" si="14"/>
        <v>41</v>
      </c>
      <c r="W12" s="10">
        <f t="shared" si="2"/>
        <v>0.5</v>
      </c>
      <c r="X12" s="100"/>
      <c r="Y12" s="51" t="s">
        <v>145</v>
      </c>
      <c r="Z12" s="9">
        <f t="shared" si="15"/>
        <v>29</v>
      </c>
      <c r="AA12" s="10">
        <f t="shared" si="3"/>
        <v>0.5</v>
      </c>
      <c r="AB12" s="100"/>
      <c r="AC12" s="51" t="s">
        <v>145</v>
      </c>
      <c r="AD12" s="9">
        <f t="shared" si="16"/>
        <v>47</v>
      </c>
      <c r="AE12" s="13">
        <f t="shared" si="4"/>
        <v>0.5</v>
      </c>
      <c r="AG12" s="183"/>
      <c r="AH12" s="9" t="str">
        <f t="shared" si="17"/>
        <v>DHENKANAL</v>
      </c>
      <c r="AI12" s="10">
        <f t="shared" si="5"/>
        <v>0.75</v>
      </c>
      <c r="AJ12" s="10">
        <f t="shared" si="6"/>
        <v>0.5</v>
      </c>
      <c r="AK12" s="10">
        <f t="shared" si="7"/>
        <v>0.5</v>
      </c>
      <c r="AL12" s="10">
        <f t="shared" si="8"/>
        <v>0.5</v>
      </c>
      <c r="AM12" s="10">
        <f t="shared" si="9"/>
        <v>0.5</v>
      </c>
      <c r="AN12" s="10">
        <f t="shared" si="10"/>
        <v>2.75</v>
      </c>
      <c r="AO12" s="13">
        <f>IF(COUNTIF($AN$3:$AN$33,AN12)&gt;1,_xlfn.RANK.EQ(AN12,$AN$3:$AN$33)+COUNTIF(AN$3:$AN12,AN12)-1,_xlfn.RANK.EQ(AN12,$AN$3:$AN$33))</f>
        <v>19</v>
      </c>
    </row>
    <row r="13" spans="1:41" ht="14.5" x14ac:dyDescent="0.35">
      <c r="D13" s="186"/>
      <c r="E13" s="9" t="str">
        <f>'0 Composite Gap Score'!B13</f>
        <v>GAJAPATI</v>
      </c>
      <c r="F13" s="27">
        <v>854</v>
      </c>
      <c r="G13" s="27">
        <v>26</v>
      </c>
      <c r="H13" s="27">
        <v>4</v>
      </c>
      <c r="I13" s="27">
        <v>12</v>
      </c>
      <c r="J13" s="28">
        <v>44</v>
      </c>
      <c r="L13" s="174"/>
      <c r="M13" s="9" t="str">
        <f t="shared" si="11"/>
        <v>GAJAPATI</v>
      </c>
      <c r="N13" s="9">
        <f t="shared" si="12"/>
        <v>854</v>
      </c>
      <c r="O13" s="10">
        <f t="shared" si="0"/>
        <v>0.75</v>
      </c>
      <c r="P13" s="100"/>
      <c r="Q13" s="51" t="s">
        <v>146</v>
      </c>
      <c r="R13" s="9">
        <f t="shared" si="13"/>
        <v>26</v>
      </c>
      <c r="S13" s="10">
        <f t="shared" si="1"/>
        <v>0.25</v>
      </c>
      <c r="T13" s="100"/>
      <c r="U13" s="51" t="s">
        <v>146</v>
      </c>
      <c r="V13" s="9">
        <f t="shared" si="14"/>
        <v>4</v>
      </c>
      <c r="W13" s="10">
        <f t="shared" si="2"/>
        <v>0.25</v>
      </c>
      <c r="X13" s="100"/>
      <c r="Y13" s="51" t="s">
        <v>146</v>
      </c>
      <c r="Z13" s="9">
        <f t="shared" si="15"/>
        <v>12</v>
      </c>
      <c r="AA13" s="10">
        <f t="shared" si="3"/>
        <v>0.25</v>
      </c>
      <c r="AB13" s="100"/>
      <c r="AC13" s="51" t="s">
        <v>146</v>
      </c>
      <c r="AD13" s="9">
        <f t="shared" si="16"/>
        <v>44</v>
      </c>
      <c r="AE13" s="13">
        <f t="shared" si="4"/>
        <v>0.5</v>
      </c>
      <c r="AG13" s="183"/>
      <c r="AH13" s="9" t="str">
        <f t="shared" si="17"/>
        <v>GAJAPATI</v>
      </c>
      <c r="AI13" s="10">
        <f t="shared" si="5"/>
        <v>0.75</v>
      </c>
      <c r="AJ13" s="10">
        <f t="shared" si="6"/>
        <v>0.25</v>
      </c>
      <c r="AK13" s="10">
        <f t="shared" si="7"/>
        <v>0.25</v>
      </c>
      <c r="AL13" s="10">
        <f t="shared" si="8"/>
        <v>0.25</v>
      </c>
      <c r="AM13" s="10">
        <f t="shared" si="9"/>
        <v>0.5</v>
      </c>
      <c r="AN13" s="10">
        <f t="shared" si="10"/>
        <v>2</v>
      </c>
      <c r="AO13" s="13">
        <f>IF(COUNTIF($AN$3:$AN$33,AN13)&gt;1,_xlfn.RANK.EQ(AN13,$AN$3:$AN$33)+COUNTIF(AN$3:$AN13,AN13)-1,_xlfn.RANK.EQ(AN13,$AN$3:$AN$33))</f>
        <v>25</v>
      </c>
    </row>
    <row r="14" spans="1:41" ht="14.5" x14ac:dyDescent="0.35">
      <c r="D14" s="186"/>
      <c r="E14" s="9" t="str">
        <f>'0 Composite Gap Score'!B14</f>
        <v>GANJAM</v>
      </c>
      <c r="F14" s="27">
        <v>1865</v>
      </c>
      <c r="G14" s="27">
        <v>401</v>
      </c>
      <c r="H14" s="27">
        <v>87</v>
      </c>
      <c r="I14" s="27">
        <v>31</v>
      </c>
      <c r="J14" s="28">
        <v>78</v>
      </c>
      <c r="L14" s="174"/>
      <c r="M14" s="9" t="str">
        <f t="shared" si="11"/>
        <v>GANJAM</v>
      </c>
      <c r="N14" s="9">
        <f t="shared" si="12"/>
        <v>1865</v>
      </c>
      <c r="O14" s="10">
        <f t="shared" si="0"/>
        <v>1</v>
      </c>
      <c r="P14" s="100"/>
      <c r="Q14" s="51" t="s">
        <v>147</v>
      </c>
      <c r="R14" s="9">
        <f t="shared" si="13"/>
        <v>401</v>
      </c>
      <c r="S14" s="10">
        <f t="shared" si="1"/>
        <v>1</v>
      </c>
      <c r="T14" s="100"/>
      <c r="U14" s="51" t="s">
        <v>147</v>
      </c>
      <c r="V14" s="9">
        <f t="shared" si="14"/>
        <v>87</v>
      </c>
      <c r="W14" s="10">
        <f t="shared" si="2"/>
        <v>0.75</v>
      </c>
      <c r="X14" s="100"/>
      <c r="Y14" s="51" t="s">
        <v>147</v>
      </c>
      <c r="Z14" s="9">
        <f t="shared" si="15"/>
        <v>31</v>
      </c>
      <c r="AA14" s="10">
        <f t="shared" si="3"/>
        <v>0.5</v>
      </c>
      <c r="AB14" s="100"/>
      <c r="AC14" s="51" t="s">
        <v>147</v>
      </c>
      <c r="AD14" s="9">
        <f t="shared" si="16"/>
        <v>78</v>
      </c>
      <c r="AE14" s="13">
        <f t="shared" si="4"/>
        <v>0.75</v>
      </c>
      <c r="AG14" s="183"/>
      <c r="AH14" s="9" t="str">
        <f t="shared" si="17"/>
        <v>GANJAM</v>
      </c>
      <c r="AI14" s="10">
        <f t="shared" si="5"/>
        <v>1</v>
      </c>
      <c r="AJ14" s="10">
        <f t="shared" si="6"/>
        <v>1</v>
      </c>
      <c r="AK14" s="10">
        <f t="shared" si="7"/>
        <v>0.75</v>
      </c>
      <c r="AL14" s="10">
        <f t="shared" si="8"/>
        <v>0.5</v>
      </c>
      <c r="AM14" s="10">
        <f t="shared" si="9"/>
        <v>0.75</v>
      </c>
      <c r="AN14" s="10">
        <f t="shared" si="10"/>
        <v>4</v>
      </c>
      <c r="AO14" s="13">
        <f>IF(COUNTIF($AN$3:$AN$33,AN14)&gt;1,_xlfn.RANK.EQ(AN14,$AN$3:$AN$33)+COUNTIF(AN$3:$AN14,AN14)-1,_xlfn.RANK.EQ(AN14,$AN$3:$AN$33))</f>
        <v>9</v>
      </c>
    </row>
    <row r="15" spans="1:41" ht="14.5" x14ac:dyDescent="0.35">
      <c r="D15" s="186"/>
      <c r="E15" s="9" t="str">
        <f>'0 Composite Gap Score'!B15</f>
        <v>JAGATSINGHAPUR</v>
      </c>
      <c r="F15" s="27">
        <v>86</v>
      </c>
      <c r="G15" s="27">
        <v>4</v>
      </c>
      <c r="H15" s="27">
        <v>0</v>
      </c>
      <c r="I15" s="27">
        <v>0</v>
      </c>
      <c r="J15" s="28">
        <v>0</v>
      </c>
      <c r="L15" s="174"/>
      <c r="M15" s="9" t="str">
        <f t="shared" si="11"/>
        <v>JAGATSINGHAPUR</v>
      </c>
      <c r="N15" s="9">
        <f t="shared" si="12"/>
        <v>86</v>
      </c>
      <c r="O15" s="10">
        <f t="shared" si="0"/>
        <v>0.25</v>
      </c>
      <c r="P15" s="100"/>
      <c r="Q15" s="51" t="s">
        <v>148</v>
      </c>
      <c r="R15" s="9">
        <f t="shared" si="13"/>
        <v>4</v>
      </c>
      <c r="S15" s="10">
        <f t="shared" si="1"/>
        <v>0.25</v>
      </c>
      <c r="T15" s="100"/>
      <c r="U15" s="51" t="s">
        <v>148</v>
      </c>
      <c r="V15" s="9">
        <f t="shared" si="14"/>
        <v>0</v>
      </c>
      <c r="W15" s="10">
        <f t="shared" si="2"/>
        <v>0.25</v>
      </c>
      <c r="X15" s="100"/>
      <c r="Y15" s="51" t="s">
        <v>148</v>
      </c>
      <c r="Z15" s="9">
        <f t="shared" si="15"/>
        <v>0</v>
      </c>
      <c r="AA15" s="10">
        <f t="shared" si="3"/>
        <v>0.25</v>
      </c>
      <c r="AB15" s="100"/>
      <c r="AC15" s="51" t="s">
        <v>148</v>
      </c>
      <c r="AD15" s="9">
        <f t="shared" si="16"/>
        <v>0</v>
      </c>
      <c r="AE15" s="13">
        <f t="shared" si="4"/>
        <v>0.25</v>
      </c>
      <c r="AG15" s="183"/>
      <c r="AH15" s="9" t="str">
        <f t="shared" si="17"/>
        <v>JAGATSINGHAPUR</v>
      </c>
      <c r="AI15" s="10">
        <f t="shared" si="5"/>
        <v>0.25</v>
      </c>
      <c r="AJ15" s="10">
        <f t="shared" si="6"/>
        <v>0.25</v>
      </c>
      <c r="AK15" s="10">
        <f t="shared" si="7"/>
        <v>0.25</v>
      </c>
      <c r="AL15" s="10">
        <f t="shared" si="8"/>
        <v>0.25</v>
      </c>
      <c r="AM15" s="10">
        <f t="shared" si="9"/>
        <v>0.25</v>
      </c>
      <c r="AN15" s="10">
        <f t="shared" si="10"/>
        <v>1.25</v>
      </c>
      <c r="AO15" s="13">
        <f>IF(COUNTIF($AN$3:$AN$33,AN15)&gt;1,_xlfn.RANK.EQ(AN15,$AN$3:$AN$33)+COUNTIF(AN$3:$AN15,AN15)-1,_xlfn.RANK.EQ(AN15,$AN$3:$AN$33))</f>
        <v>29</v>
      </c>
    </row>
    <row r="16" spans="1:41" ht="14.5" x14ac:dyDescent="0.35">
      <c r="D16" s="186"/>
      <c r="E16" s="9" t="str">
        <f>'0 Composite Gap Score'!B16</f>
        <v>JAJAPUR</v>
      </c>
      <c r="F16" s="27">
        <v>652</v>
      </c>
      <c r="G16" s="27">
        <v>115</v>
      </c>
      <c r="H16" s="27">
        <v>37</v>
      </c>
      <c r="I16" s="27">
        <v>20</v>
      </c>
      <c r="J16" s="28">
        <v>25</v>
      </c>
      <c r="L16" s="174"/>
      <c r="M16" s="9" t="str">
        <f t="shared" si="11"/>
        <v>JAJAPUR</v>
      </c>
      <c r="N16" s="9">
        <f t="shared" si="12"/>
        <v>652</v>
      </c>
      <c r="O16" s="10">
        <f t="shared" si="0"/>
        <v>0.75</v>
      </c>
      <c r="P16" s="100"/>
      <c r="Q16" s="51" t="s">
        <v>149</v>
      </c>
      <c r="R16" s="9">
        <f t="shared" si="13"/>
        <v>115</v>
      </c>
      <c r="S16" s="10">
        <f t="shared" si="1"/>
        <v>0.75</v>
      </c>
      <c r="T16" s="100"/>
      <c r="U16" s="51" t="s">
        <v>149</v>
      </c>
      <c r="V16" s="9">
        <f t="shared" si="14"/>
        <v>37</v>
      </c>
      <c r="W16" s="10">
        <f t="shared" si="2"/>
        <v>0.5</v>
      </c>
      <c r="X16" s="100"/>
      <c r="Y16" s="51" t="s">
        <v>149</v>
      </c>
      <c r="Z16" s="9">
        <f t="shared" si="15"/>
        <v>20</v>
      </c>
      <c r="AA16" s="10">
        <f t="shared" si="3"/>
        <v>0.5</v>
      </c>
      <c r="AB16" s="100"/>
      <c r="AC16" s="51" t="s">
        <v>149</v>
      </c>
      <c r="AD16" s="9">
        <f t="shared" si="16"/>
        <v>25</v>
      </c>
      <c r="AE16" s="13">
        <f t="shared" si="4"/>
        <v>0.25</v>
      </c>
      <c r="AG16" s="183"/>
      <c r="AH16" s="9" t="str">
        <f t="shared" si="17"/>
        <v>JAJAPUR</v>
      </c>
      <c r="AI16" s="10">
        <f t="shared" si="5"/>
        <v>0.75</v>
      </c>
      <c r="AJ16" s="10">
        <f t="shared" si="6"/>
        <v>0.75</v>
      </c>
      <c r="AK16" s="10">
        <f t="shared" si="7"/>
        <v>0.5</v>
      </c>
      <c r="AL16" s="10">
        <f t="shared" si="8"/>
        <v>0.5</v>
      </c>
      <c r="AM16" s="10">
        <f t="shared" si="9"/>
        <v>0.25</v>
      </c>
      <c r="AN16" s="10">
        <f t="shared" si="10"/>
        <v>2.75</v>
      </c>
      <c r="AO16" s="13">
        <f>IF(COUNTIF($AN$3:$AN$33,AN16)&gt;1,_xlfn.RANK.EQ(AN16,$AN$3:$AN$33)+COUNTIF(AN$3:$AN16,AN16)-1,_xlfn.RANK.EQ(AN16,$AN$3:$AN$33))</f>
        <v>20</v>
      </c>
    </row>
    <row r="17" spans="4:41" ht="14.5" x14ac:dyDescent="0.35">
      <c r="D17" s="186"/>
      <c r="E17" s="9" t="str">
        <f>'0 Composite Gap Score'!B17</f>
        <v>JHARSUGUDA</v>
      </c>
      <c r="F17" s="27">
        <v>298</v>
      </c>
      <c r="G17" s="27">
        <v>137</v>
      </c>
      <c r="H17" s="27">
        <v>53</v>
      </c>
      <c r="I17" s="27">
        <v>18</v>
      </c>
      <c r="J17" s="28">
        <v>13</v>
      </c>
      <c r="L17" s="174"/>
      <c r="M17" s="9" t="str">
        <f t="shared" si="11"/>
        <v>JHARSUGUDA</v>
      </c>
      <c r="N17" s="9">
        <f t="shared" si="12"/>
        <v>298</v>
      </c>
      <c r="O17" s="10">
        <f t="shared" si="0"/>
        <v>0.5</v>
      </c>
      <c r="P17" s="100"/>
      <c r="Q17" s="51" t="s">
        <v>150</v>
      </c>
      <c r="R17" s="9">
        <f t="shared" si="13"/>
        <v>137</v>
      </c>
      <c r="S17" s="10">
        <f t="shared" si="1"/>
        <v>0.75</v>
      </c>
      <c r="T17" s="100"/>
      <c r="U17" s="51" t="s">
        <v>150</v>
      </c>
      <c r="V17" s="9">
        <f t="shared" si="14"/>
        <v>53</v>
      </c>
      <c r="W17" s="10">
        <f t="shared" si="2"/>
        <v>0.75</v>
      </c>
      <c r="X17" s="100"/>
      <c r="Y17" s="51" t="s">
        <v>150</v>
      </c>
      <c r="Z17" s="9">
        <f t="shared" si="15"/>
        <v>18</v>
      </c>
      <c r="AA17" s="10">
        <f t="shared" si="3"/>
        <v>0.5</v>
      </c>
      <c r="AB17" s="100"/>
      <c r="AC17" s="51" t="s">
        <v>150</v>
      </c>
      <c r="AD17" s="9">
        <f t="shared" si="16"/>
        <v>13</v>
      </c>
      <c r="AE17" s="13">
        <f t="shared" si="4"/>
        <v>0.25</v>
      </c>
      <c r="AG17" s="183"/>
      <c r="AH17" s="9" t="str">
        <f t="shared" si="17"/>
        <v>JHARSUGUDA</v>
      </c>
      <c r="AI17" s="10">
        <f t="shared" si="5"/>
        <v>0.5</v>
      </c>
      <c r="AJ17" s="10">
        <f t="shared" si="6"/>
        <v>0.75</v>
      </c>
      <c r="AK17" s="10">
        <f t="shared" si="7"/>
        <v>0.75</v>
      </c>
      <c r="AL17" s="10">
        <f t="shared" si="8"/>
        <v>0.5</v>
      </c>
      <c r="AM17" s="10">
        <f t="shared" si="9"/>
        <v>0.25</v>
      </c>
      <c r="AN17" s="10">
        <f t="shared" si="10"/>
        <v>2.75</v>
      </c>
      <c r="AO17" s="13">
        <f>IF(COUNTIF($AN$3:$AN$33,AN17)&gt;1,_xlfn.RANK.EQ(AN17,$AN$3:$AN$33)+COUNTIF(AN$3:$AN17,AN17)-1,_xlfn.RANK.EQ(AN17,$AN$3:$AN$33))</f>
        <v>21</v>
      </c>
    </row>
    <row r="18" spans="4:41" ht="14.5" x14ac:dyDescent="0.35">
      <c r="D18" s="186"/>
      <c r="E18" s="9" t="str">
        <f>'0 Composite Gap Score'!B18</f>
        <v>KALAHANDI</v>
      </c>
      <c r="F18" s="27">
        <v>871</v>
      </c>
      <c r="G18" s="27">
        <v>110</v>
      </c>
      <c r="H18" s="27">
        <v>72</v>
      </c>
      <c r="I18" s="27">
        <v>69</v>
      </c>
      <c r="J18" s="28">
        <v>105</v>
      </c>
      <c r="L18" s="174"/>
      <c r="M18" s="9" t="str">
        <f t="shared" si="11"/>
        <v>KALAHANDI</v>
      </c>
      <c r="N18" s="9">
        <f t="shared" si="12"/>
        <v>871</v>
      </c>
      <c r="O18" s="10">
        <f t="shared" si="0"/>
        <v>0.75</v>
      </c>
      <c r="P18" s="100"/>
      <c r="Q18" s="51" t="s">
        <v>151</v>
      </c>
      <c r="R18" s="9">
        <f t="shared" si="13"/>
        <v>110</v>
      </c>
      <c r="S18" s="10">
        <f t="shared" si="1"/>
        <v>0.75</v>
      </c>
      <c r="T18" s="100"/>
      <c r="U18" s="51" t="s">
        <v>151</v>
      </c>
      <c r="V18" s="9">
        <f t="shared" si="14"/>
        <v>72</v>
      </c>
      <c r="W18" s="10">
        <f t="shared" si="2"/>
        <v>0.75</v>
      </c>
      <c r="X18" s="100"/>
      <c r="Y18" s="51" t="s">
        <v>151</v>
      </c>
      <c r="Z18" s="9">
        <f t="shared" si="15"/>
        <v>69</v>
      </c>
      <c r="AA18" s="10">
        <f t="shared" si="3"/>
        <v>0.75</v>
      </c>
      <c r="AB18" s="100"/>
      <c r="AC18" s="51" t="s">
        <v>151</v>
      </c>
      <c r="AD18" s="9">
        <f t="shared" si="16"/>
        <v>105</v>
      </c>
      <c r="AE18" s="13">
        <f t="shared" si="4"/>
        <v>1</v>
      </c>
      <c r="AG18" s="183"/>
      <c r="AH18" s="9" t="str">
        <f t="shared" si="17"/>
        <v>KALAHANDI</v>
      </c>
      <c r="AI18" s="10">
        <f t="shared" si="5"/>
        <v>0.75</v>
      </c>
      <c r="AJ18" s="10">
        <f t="shared" si="6"/>
        <v>0.75</v>
      </c>
      <c r="AK18" s="10">
        <f t="shared" si="7"/>
        <v>0.75</v>
      </c>
      <c r="AL18" s="10">
        <f t="shared" si="8"/>
        <v>0.75</v>
      </c>
      <c r="AM18" s="10">
        <f t="shared" si="9"/>
        <v>1</v>
      </c>
      <c r="AN18" s="10">
        <f t="shared" si="10"/>
        <v>4</v>
      </c>
      <c r="AO18" s="13">
        <f>IF(COUNTIF($AN$3:$AN$33,AN18)&gt;1,_xlfn.RANK.EQ(AN18,$AN$3:$AN$33)+COUNTIF(AN$3:$AN18,AN18)-1,_xlfn.RANK.EQ(AN18,$AN$3:$AN$33))</f>
        <v>10</v>
      </c>
    </row>
    <row r="19" spans="4:41" ht="14.5" x14ac:dyDescent="0.35">
      <c r="D19" s="186"/>
      <c r="E19" s="9" t="str">
        <f>'0 Composite Gap Score'!B19</f>
        <v>KANDHAMAL</v>
      </c>
      <c r="F19" s="27">
        <v>259</v>
      </c>
      <c r="G19" s="27">
        <v>41</v>
      </c>
      <c r="H19" s="27">
        <v>51</v>
      </c>
      <c r="I19" s="27">
        <v>70</v>
      </c>
      <c r="J19" s="28">
        <v>54</v>
      </c>
      <c r="L19" s="174"/>
      <c r="M19" s="9" t="str">
        <f t="shared" si="11"/>
        <v>KANDHAMAL</v>
      </c>
      <c r="N19" s="9">
        <f t="shared" si="12"/>
        <v>259</v>
      </c>
      <c r="O19" s="10">
        <f t="shared" si="0"/>
        <v>0.5</v>
      </c>
      <c r="P19" s="100"/>
      <c r="Q19" s="51" t="s">
        <v>152</v>
      </c>
      <c r="R19" s="9">
        <f t="shared" si="13"/>
        <v>41</v>
      </c>
      <c r="S19" s="10">
        <f t="shared" si="1"/>
        <v>0.5</v>
      </c>
      <c r="T19" s="100"/>
      <c r="U19" s="51" t="s">
        <v>152</v>
      </c>
      <c r="V19" s="9">
        <f t="shared" si="14"/>
        <v>51</v>
      </c>
      <c r="W19" s="10">
        <f t="shared" si="2"/>
        <v>0.75</v>
      </c>
      <c r="X19" s="100"/>
      <c r="Y19" s="51" t="s">
        <v>152</v>
      </c>
      <c r="Z19" s="9">
        <f t="shared" si="15"/>
        <v>70</v>
      </c>
      <c r="AA19" s="10">
        <f t="shared" si="3"/>
        <v>0.75</v>
      </c>
      <c r="AB19" s="100"/>
      <c r="AC19" s="51" t="s">
        <v>152</v>
      </c>
      <c r="AD19" s="9">
        <f t="shared" si="16"/>
        <v>54</v>
      </c>
      <c r="AE19" s="13">
        <f t="shared" si="4"/>
        <v>0.75</v>
      </c>
      <c r="AG19" s="183"/>
      <c r="AH19" s="9" t="str">
        <f t="shared" si="17"/>
        <v>KANDHAMAL</v>
      </c>
      <c r="AI19" s="10">
        <f t="shared" si="5"/>
        <v>0.5</v>
      </c>
      <c r="AJ19" s="10">
        <f t="shared" si="6"/>
        <v>0.5</v>
      </c>
      <c r="AK19" s="10">
        <f t="shared" si="7"/>
        <v>0.75</v>
      </c>
      <c r="AL19" s="10">
        <f t="shared" si="8"/>
        <v>0.75</v>
      </c>
      <c r="AM19" s="10">
        <f t="shared" si="9"/>
        <v>0.75</v>
      </c>
      <c r="AN19" s="10">
        <f t="shared" si="10"/>
        <v>3.25</v>
      </c>
      <c r="AO19" s="13">
        <f>IF(COUNTIF($AN$3:$AN$33,AN19)&gt;1,_xlfn.RANK.EQ(AN19,$AN$3:$AN$33)+COUNTIF(AN$3:$AN19,AN19)-1,_xlfn.RANK.EQ(AN19,$AN$3:$AN$33))</f>
        <v>16</v>
      </c>
    </row>
    <row r="20" spans="4:41" ht="14.5" x14ac:dyDescent="0.35">
      <c r="D20" s="186"/>
      <c r="E20" s="9" t="str">
        <f>'0 Composite Gap Score'!B20</f>
        <v>KENDRAPARA</v>
      </c>
      <c r="F20" s="27">
        <v>205</v>
      </c>
      <c r="G20" s="27">
        <v>0</v>
      </c>
      <c r="H20" s="27">
        <v>0</v>
      </c>
      <c r="I20" s="27">
        <v>1</v>
      </c>
      <c r="J20" s="28">
        <v>2</v>
      </c>
      <c r="L20" s="174"/>
      <c r="M20" s="9" t="str">
        <f t="shared" si="11"/>
        <v>KENDRAPARA</v>
      </c>
      <c r="N20" s="9">
        <f t="shared" si="12"/>
        <v>205</v>
      </c>
      <c r="O20" s="10">
        <f t="shared" si="0"/>
        <v>0.25</v>
      </c>
      <c r="P20" s="100"/>
      <c r="Q20" s="51" t="s">
        <v>153</v>
      </c>
      <c r="R20" s="9">
        <f t="shared" si="13"/>
        <v>0</v>
      </c>
      <c r="S20" s="10">
        <f t="shared" si="1"/>
        <v>0.25</v>
      </c>
      <c r="T20" s="100"/>
      <c r="U20" s="51" t="s">
        <v>153</v>
      </c>
      <c r="V20" s="9">
        <f t="shared" si="14"/>
        <v>0</v>
      </c>
      <c r="W20" s="10">
        <f t="shared" si="2"/>
        <v>0.25</v>
      </c>
      <c r="X20" s="100"/>
      <c r="Y20" s="51" t="s">
        <v>153</v>
      </c>
      <c r="Z20" s="9">
        <f t="shared" si="15"/>
        <v>1</v>
      </c>
      <c r="AA20" s="10">
        <f t="shared" si="3"/>
        <v>0.25</v>
      </c>
      <c r="AB20" s="100"/>
      <c r="AC20" s="51" t="s">
        <v>153</v>
      </c>
      <c r="AD20" s="9">
        <f t="shared" si="16"/>
        <v>2</v>
      </c>
      <c r="AE20" s="13">
        <f t="shared" si="4"/>
        <v>0.25</v>
      </c>
      <c r="AG20" s="183"/>
      <c r="AH20" s="9" t="str">
        <f t="shared" si="17"/>
        <v>KENDRAPARA</v>
      </c>
      <c r="AI20" s="10">
        <f t="shared" si="5"/>
        <v>0.25</v>
      </c>
      <c r="AJ20" s="10">
        <f t="shared" si="6"/>
        <v>0.25</v>
      </c>
      <c r="AK20" s="10">
        <f t="shared" si="7"/>
        <v>0.25</v>
      </c>
      <c r="AL20" s="10">
        <f t="shared" si="8"/>
        <v>0.25</v>
      </c>
      <c r="AM20" s="10">
        <f t="shared" si="9"/>
        <v>0.25</v>
      </c>
      <c r="AN20" s="10">
        <f t="shared" si="10"/>
        <v>1.25</v>
      </c>
      <c r="AO20" s="13">
        <f>IF(COUNTIF($AN$3:$AN$33,AN20)&gt;1,_xlfn.RANK.EQ(AN20,$AN$3:$AN$33)+COUNTIF(AN$3:$AN20,AN20)-1,_xlfn.RANK.EQ(AN20,$AN$3:$AN$33))</f>
        <v>30</v>
      </c>
    </row>
    <row r="21" spans="4:41" ht="14.5" x14ac:dyDescent="0.35">
      <c r="D21" s="186"/>
      <c r="E21" s="9" t="str">
        <f>'0 Composite Gap Score'!B21</f>
        <v>KENDUJHAR</v>
      </c>
      <c r="F21" s="27">
        <v>1510</v>
      </c>
      <c r="G21" s="27">
        <v>258</v>
      </c>
      <c r="H21" s="27">
        <v>103</v>
      </c>
      <c r="I21" s="27">
        <v>100</v>
      </c>
      <c r="J21" s="28">
        <v>60</v>
      </c>
      <c r="L21" s="174"/>
      <c r="M21" s="9" t="str">
        <f t="shared" si="11"/>
        <v>KENDUJHAR</v>
      </c>
      <c r="N21" s="9">
        <f t="shared" si="12"/>
        <v>1510</v>
      </c>
      <c r="O21" s="10">
        <f t="shared" si="0"/>
        <v>1</v>
      </c>
      <c r="P21" s="100"/>
      <c r="Q21" s="51" t="s">
        <v>154</v>
      </c>
      <c r="R21" s="9">
        <f t="shared" si="13"/>
        <v>258</v>
      </c>
      <c r="S21" s="10">
        <f t="shared" si="1"/>
        <v>1</v>
      </c>
      <c r="T21" s="100"/>
      <c r="U21" s="51" t="s">
        <v>154</v>
      </c>
      <c r="V21" s="9">
        <f t="shared" si="14"/>
        <v>103</v>
      </c>
      <c r="W21" s="10">
        <f t="shared" si="2"/>
        <v>1</v>
      </c>
      <c r="X21" s="100"/>
      <c r="Y21" s="51" t="s">
        <v>154</v>
      </c>
      <c r="Z21" s="9">
        <f t="shared" si="15"/>
        <v>100</v>
      </c>
      <c r="AA21" s="10">
        <f t="shared" si="3"/>
        <v>1</v>
      </c>
      <c r="AB21" s="100"/>
      <c r="AC21" s="51" t="s">
        <v>154</v>
      </c>
      <c r="AD21" s="9">
        <f t="shared" si="16"/>
        <v>60</v>
      </c>
      <c r="AE21" s="13">
        <f t="shared" si="4"/>
        <v>0.75</v>
      </c>
      <c r="AG21" s="183"/>
      <c r="AH21" s="9" t="str">
        <f t="shared" si="17"/>
        <v>KENDUJHAR</v>
      </c>
      <c r="AI21" s="10">
        <f t="shared" si="5"/>
        <v>1</v>
      </c>
      <c r="AJ21" s="10">
        <f t="shared" si="6"/>
        <v>1</v>
      </c>
      <c r="AK21" s="10">
        <f t="shared" si="7"/>
        <v>1</v>
      </c>
      <c r="AL21" s="10">
        <f t="shared" si="8"/>
        <v>1</v>
      </c>
      <c r="AM21" s="10">
        <f t="shared" si="9"/>
        <v>0.75</v>
      </c>
      <c r="AN21" s="10">
        <f t="shared" si="10"/>
        <v>4.75</v>
      </c>
      <c r="AO21" s="13">
        <f>IF(COUNTIF($AN$3:$AN$33,AN21)&gt;1,_xlfn.RANK.EQ(AN21,$AN$3:$AN$33)+COUNTIF(AN$3:$AN21,AN21)-1,_xlfn.RANK.EQ(AN21,$AN$3:$AN$33))</f>
        <v>3</v>
      </c>
    </row>
    <row r="22" spans="4:41" ht="14.5" x14ac:dyDescent="0.35">
      <c r="D22" s="186"/>
      <c r="E22" s="9" t="str">
        <f>'0 Composite Gap Score'!B22</f>
        <v>KHORDHA</v>
      </c>
      <c r="F22" s="27">
        <v>548</v>
      </c>
      <c r="G22" s="27">
        <v>85</v>
      </c>
      <c r="H22" s="27">
        <v>126</v>
      </c>
      <c r="I22" s="27">
        <v>88</v>
      </c>
      <c r="J22" s="28">
        <v>83</v>
      </c>
      <c r="L22" s="174"/>
      <c r="M22" s="9" t="str">
        <f t="shared" si="11"/>
        <v>KHORDHA</v>
      </c>
      <c r="N22" s="9">
        <f t="shared" si="12"/>
        <v>548</v>
      </c>
      <c r="O22" s="10">
        <f t="shared" si="0"/>
        <v>0.5</v>
      </c>
      <c r="P22" s="100"/>
      <c r="Q22" s="51" t="s">
        <v>155</v>
      </c>
      <c r="R22" s="9">
        <f t="shared" si="13"/>
        <v>85</v>
      </c>
      <c r="S22" s="10">
        <f t="shared" si="1"/>
        <v>0.5</v>
      </c>
      <c r="T22" s="100"/>
      <c r="U22" s="51" t="s">
        <v>155</v>
      </c>
      <c r="V22" s="9">
        <f t="shared" si="14"/>
        <v>126</v>
      </c>
      <c r="W22" s="10">
        <f t="shared" si="2"/>
        <v>1</v>
      </c>
      <c r="X22" s="100"/>
      <c r="Y22" s="51" t="s">
        <v>155</v>
      </c>
      <c r="Z22" s="9">
        <f t="shared" si="15"/>
        <v>88</v>
      </c>
      <c r="AA22" s="10">
        <f t="shared" si="3"/>
        <v>1</v>
      </c>
      <c r="AB22" s="100"/>
      <c r="AC22" s="51" t="s">
        <v>155</v>
      </c>
      <c r="AD22" s="9">
        <f t="shared" si="16"/>
        <v>83</v>
      </c>
      <c r="AE22" s="13">
        <f t="shared" si="4"/>
        <v>0.75</v>
      </c>
      <c r="AG22" s="183"/>
      <c r="AH22" s="9" t="str">
        <f t="shared" si="17"/>
        <v>KHORDHA</v>
      </c>
      <c r="AI22" s="10">
        <f t="shared" si="5"/>
        <v>0.5</v>
      </c>
      <c r="AJ22" s="10">
        <f t="shared" si="6"/>
        <v>0.5</v>
      </c>
      <c r="AK22" s="10">
        <f t="shared" si="7"/>
        <v>1</v>
      </c>
      <c r="AL22" s="10">
        <f t="shared" si="8"/>
        <v>1</v>
      </c>
      <c r="AM22" s="10">
        <f t="shared" si="9"/>
        <v>0.75</v>
      </c>
      <c r="AN22" s="10">
        <f t="shared" si="10"/>
        <v>3.75</v>
      </c>
      <c r="AO22" s="13">
        <f>IF(COUNTIF($AN$3:$AN$33,AN22)&gt;1,_xlfn.RANK.EQ(AN22,$AN$3:$AN$33)+COUNTIF(AN$3:$AN22,AN22)-1,_xlfn.RANK.EQ(AN22,$AN$3:$AN$33))</f>
        <v>13</v>
      </c>
    </row>
    <row r="23" spans="4:41" ht="14.5" x14ac:dyDescent="0.35">
      <c r="D23" s="186"/>
      <c r="E23" s="9" t="str">
        <f>'0 Composite Gap Score'!B23</f>
        <v>KORAPUT</v>
      </c>
      <c r="F23" s="27">
        <v>762</v>
      </c>
      <c r="G23" s="27">
        <v>338</v>
      </c>
      <c r="H23" s="27">
        <v>106</v>
      </c>
      <c r="I23" s="27">
        <v>136</v>
      </c>
      <c r="J23" s="28">
        <v>166</v>
      </c>
      <c r="L23" s="174"/>
      <c r="M23" s="9" t="str">
        <f t="shared" si="11"/>
        <v>KORAPUT</v>
      </c>
      <c r="N23" s="9">
        <f t="shared" si="12"/>
        <v>762</v>
      </c>
      <c r="O23" s="10">
        <f t="shared" si="0"/>
        <v>0.75</v>
      </c>
      <c r="P23" s="100"/>
      <c r="Q23" s="51" t="s">
        <v>156</v>
      </c>
      <c r="R23" s="9">
        <f t="shared" si="13"/>
        <v>338</v>
      </c>
      <c r="S23" s="10">
        <f t="shared" si="1"/>
        <v>1</v>
      </c>
      <c r="T23" s="100"/>
      <c r="U23" s="51" t="s">
        <v>156</v>
      </c>
      <c r="V23" s="9">
        <f t="shared" si="14"/>
        <v>106</v>
      </c>
      <c r="W23" s="10">
        <f t="shared" si="2"/>
        <v>1</v>
      </c>
      <c r="X23" s="100"/>
      <c r="Y23" s="51" t="s">
        <v>156</v>
      </c>
      <c r="Z23" s="9">
        <f t="shared" si="15"/>
        <v>136</v>
      </c>
      <c r="AA23" s="10">
        <f t="shared" si="3"/>
        <v>1</v>
      </c>
      <c r="AB23" s="100"/>
      <c r="AC23" s="51" t="s">
        <v>156</v>
      </c>
      <c r="AD23" s="9">
        <f t="shared" si="16"/>
        <v>166</v>
      </c>
      <c r="AE23" s="13">
        <f t="shared" si="4"/>
        <v>1</v>
      </c>
      <c r="AG23" s="183"/>
      <c r="AH23" s="9" t="str">
        <f t="shared" si="17"/>
        <v>KORAPUT</v>
      </c>
      <c r="AI23" s="10">
        <f t="shared" si="5"/>
        <v>0.75</v>
      </c>
      <c r="AJ23" s="10">
        <f t="shared" si="6"/>
        <v>1</v>
      </c>
      <c r="AK23" s="10">
        <f t="shared" si="7"/>
        <v>1</v>
      </c>
      <c r="AL23" s="10">
        <f t="shared" si="8"/>
        <v>1</v>
      </c>
      <c r="AM23" s="10">
        <f t="shared" si="9"/>
        <v>1</v>
      </c>
      <c r="AN23" s="10">
        <f t="shared" si="10"/>
        <v>4.75</v>
      </c>
      <c r="AO23" s="13">
        <f>IF(COUNTIF($AN$3:$AN$33,AN23)&gt;1,_xlfn.RANK.EQ(AN23,$AN$3:$AN$33)+COUNTIF(AN$3:$AN23,AN23)-1,_xlfn.RANK.EQ(AN23,$AN$3:$AN$33))</f>
        <v>4</v>
      </c>
    </row>
    <row r="24" spans="4:41" ht="14.5" x14ac:dyDescent="0.35">
      <c r="D24" s="186"/>
      <c r="E24" s="9" t="str">
        <f>'0 Composite Gap Score'!B24</f>
        <v>MALKANGIRI</v>
      </c>
      <c r="F24" s="27">
        <v>554</v>
      </c>
      <c r="G24" s="27">
        <v>106</v>
      </c>
      <c r="H24" s="27">
        <v>64</v>
      </c>
      <c r="I24" s="27">
        <v>12</v>
      </c>
      <c r="J24" s="28">
        <v>52</v>
      </c>
      <c r="L24" s="174"/>
      <c r="M24" s="9" t="str">
        <f t="shared" si="11"/>
        <v>MALKANGIRI</v>
      </c>
      <c r="N24" s="9">
        <f t="shared" si="12"/>
        <v>554</v>
      </c>
      <c r="O24" s="10">
        <f t="shared" si="0"/>
        <v>0.5</v>
      </c>
      <c r="P24" s="100"/>
      <c r="Q24" s="51" t="s">
        <v>157</v>
      </c>
      <c r="R24" s="9">
        <f t="shared" si="13"/>
        <v>106</v>
      </c>
      <c r="S24" s="10">
        <f t="shared" si="1"/>
        <v>0.75</v>
      </c>
      <c r="T24" s="100"/>
      <c r="U24" s="51" t="s">
        <v>157</v>
      </c>
      <c r="V24" s="9">
        <f t="shared" si="14"/>
        <v>64</v>
      </c>
      <c r="W24" s="10">
        <f t="shared" si="2"/>
        <v>0.75</v>
      </c>
      <c r="X24" s="100"/>
      <c r="Y24" s="51" t="s">
        <v>157</v>
      </c>
      <c r="Z24" s="9">
        <f t="shared" si="15"/>
        <v>12</v>
      </c>
      <c r="AA24" s="10">
        <f t="shared" si="3"/>
        <v>0.25</v>
      </c>
      <c r="AB24" s="100"/>
      <c r="AC24" s="51" t="s">
        <v>157</v>
      </c>
      <c r="AD24" s="9">
        <f t="shared" si="16"/>
        <v>52</v>
      </c>
      <c r="AE24" s="13">
        <f t="shared" si="4"/>
        <v>0.75</v>
      </c>
      <c r="AG24" s="183"/>
      <c r="AH24" s="9" t="str">
        <f t="shared" si="17"/>
        <v>MALKANGIRI</v>
      </c>
      <c r="AI24" s="10">
        <f t="shared" si="5"/>
        <v>0.5</v>
      </c>
      <c r="AJ24" s="10">
        <f t="shared" si="6"/>
        <v>0.75</v>
      </c>
      <c r="AK24" s="10">
        <f t="shared" si="7"/>
        <v>0.75</v>
      </c>
      <c r="AL24" s="10">
        <f t="shared" si="8"/>
        <v>0.25</v>
      </c>
      <c r="AM24" s="10">
        <f t="shared" si="9"/>
        <v>0.75</v>
      </c>
      <c r="AN24" s="10">
        <f t="shared" si="10"/>
        <v>3</v>
      </c>
      <c r="AO24" s="13">
        <f>IF(COUNTIF($AN$3:$AN$33,AN24)&gt;1,_xlfn.RANK.EQ(AN24,$AN$3:$AN$33)+COUNTIF(AN$3:$AN24,AN24)-1,_xlfn.RANK.EQ(AN24,$AN$3:$AN$33))</f>
        <v>17</v>
      </c>
    </row>
    <row r="25" spans="4:41" ht="14.5" x14ac:dyDescent="0.35">
      <c r="D25" s="186"/>
      <c r="E25" s="9" t="str">
        <f>'0 Composite Gap Score'!B25</f>
        <v>MAYURBHANJ</v>
      </c>
      <c r="F25" s="27">
        <v>1699</v>
      </c>
      <c r="G25" s="27">
        <v>258</v>
      </c>
      <c r="H25" s="27">
        <v>17</v>
      </c>
      <c r="I25" s="27">
        <v>38</v>
      </c>
      <c r="J25" s="28">
        <v>53</v>
      </c>
      <c r="L25" s="174"/>
      <c r="M25" s="9" t="str">
        <f t="shared" si="11"/>
        <v>MAYURBHANJ</v>
      </c>
      <c r="N25" s="9">
        <f t="shared" si="12"/>
        <v>1699</v>
      </c>
      <c r="O25" s="10">
        <f t="shared" si="0"/>
        <v>1</v>
      </c>
      <c r="P25" s="100"/>
      <c r="Q25" s="51" t="s">
        <v>158</v>
      </c>
      <c r="R25" s="9">
        <f t="shared" si="13"/>
        <v>258</v>
      </c>
      <c r="S25" s="10">
        <f t="shared" si="1"/>
        <v>1</v>
      </c>
      <c r="T25" s="100"/>
      <c r="U25" s="51" t="s">
        <v>158</v>
      </c>
      <c r="V25" s="9">
        <f t="shared" si="14"/>
        <v>17</v>
      </c>
      <c r="W25" s="10">
        <f t="shared" si="2"/>
        <v>0.5</v>
      </c>
      <c r="X25" s="100"/>
      <c r="Y25" s="51" t="s">
        <v>158</v>
      </c>
      <c r="Z25" s="9">
        <f t="shared" si="15"/>
        <v>38</v>
      </c>
      <c r="AA25" s="10">
        <f t="shared" si="3"/>
        <v>0.75</v>
      </c>
      <c r="AB25" s="100"/>
      <c r="AC25" s="51" t="s">
        <v>158</v>
      </c>
      <c r="AD25" s="9">
        <f t="shared" si="16"/>
        <v>53</v>
      </c>
      <c r="AE25" s="13">
        <f t="shared" si="4"/>
        <v>0.75</v>
      </c>
      <c r="AG25" s="183"/>
      <c r="AH25" s="9" t="str">
        <f t="shared" si="17"/>
        <v>MAYURBHANJ</v>
      </c>
      <c r="AI25" s="10">
        <f t="shared" si="5"/>
        <v>1</v>
      </c>
      <c r="AJ25" s="10">
        <f t="shared" si="6"/>
        <v>1</v>
      </c>
      <c r="AK25" s="10">
        <f t="shared" si="7"/>
        <v>0.5</v>
      </c>
      <c r="AL25" s="10">
        <f t="shared" si="8"/>
        <v>0.75</v>
      </c>
      <c r="AM25" s="10">
        <f t="shared" si="9"/>
        <v>0.75</v>
      </c>
      <c r="AN25" s="10">
        <f t="shared" si="10"/>
        <v>4</v>
      </c>
      <c r="AO25" s="13">
        <f>IF(COUNTIF($AN$3:$AN$33,AN25)&gt;1,_xlfn.RANK.EQ(AN25,$AN$3:$AN$33)+COUNTIF(AN$3:$AN25,AN25)-1,_xlfn.RANK.EQ(AN25,$AN$3:$AN$33))</f>
        <v>11</v>
      </c>
    </row>
    <row r="26" spans="4:41" ht="14.5" x14ac:dyDescent="0.35">
      <c r="D26" s="186"/>
      <c r="E26" s="9" t="str">
        <f>'0 Composite Gap Score'!B26</f>
        <v>NABARANGAPUR</v>
      </c>
      <c r="F26" s="27">
        <v>1001</v>
      </c>
      <c r="G26" s="27">
        <v>275</v>
      </c>
      <c r="H26" s="27">
        <v>35</v>
      </c>
      <c r="I26" s="27">
        <v>30</v>
      </c>
      <c r="J26" s="28">
        <v>48</v>
      </c>
      <c r="L26" s="174"/>
      <c r="M26" s="9" t="str">
        <f t="shared" si="11"/>
        <v>NABARANGAPUR</v>
      </c>
      <c r="N26" s="9">
        <f t="shared" si="12"/>
        <v>1001</v>
      </c>
      <c r="O26" s="10">
        <f t="shared" si="0"/>
        <v>1</v>
      </c>
      <c r="P26" s="100"/>
      <c r="Q26" s="51" t="s">
        <v>159</v>
      </c>
      <c r="R26" s="9">
        <f t="shared" si="13"/>
        <v>275</v>
      </c>
      <c r="S26" s="10">
        <f t="shared" si="1"/>
        <v>1</v>
      </c>
      <c r="T26" s="100"/>
      <c r="U26" s="51" t="s">
        <v>159</v>
      </c>
      <c r="V26" s="9">
        <f t="shared" si="14"/>
        <v>35</v>
      </c>
      <c r="W26" s="10">
        <f t="shared" si="2"/>
        <v>0.5</v>
      </c>
      <c r="X26" s="100"/>
      <c r="Y26" s="51" t="s">
        <v>159</v>
      </c>
      <c r="Z26" s="9">
        <f t="shared" si="15"/>
        <v>30</v>
      </c>
      <c r="AA26" s="10">
        <f t="shared" si="3"/>
        <v>0.5</v>
      </c>
      <c r="AB26" s="100"/>
      <c r="AC26" s="51" t="s">
        <v>159</v>
      </c>
      <c r="AD26" s="9">
        <f t="shared" si="16"/>
        <v>48</v>
      </c>
      <c r="AE26" s="13">
        <f t="shared" si="4"/>
        <v>0.5</v>
      </c>
      <c r="AG26" s="183"/>
      <c r="AH26" s="9" t="str">
        <f t="shared" si="17"/>
        <v>NABARANGAPUR</v>
      </c>
      <c r="AI26" s="10">
        <f t="shared" si="5"/>
        <v>1</v>
      </c>
      <c r="AJ26" s="10">
        <f t="shared" si="6"/>
        <v>1</v>
      </c>
      <c r="AK26" s="10">
        <f t="shared" si="7"/>
        <v>0.5</v>
      </c>
      <c r="AL26" s="10">
        <f t="shared" si="8"/>
        <v>0.5</v>
      </c>
      <c r="AM26" s="10">
        <f t="shared" si="9"/>
        <v>0.5</v>
      </c>
      <c r="AN26" s="10">
        <f t="shared" si="10"/>
        <v>3.5</v>
      </c>
      <c r="AO26" s="13">
        <f>IF(COUNTIF($AN$3:$AN$33,AN26)&gt;1,_xlfn.RANK.EQ(AN26,$AN$3:$AN$33)+COUNTIF(AN$3:$AN26,AN26)-1,_xlfn.RANK.EQ(AN26,$AN$3:$AN$33))</f>
        <v>14</v>
      </c>
    </row>
    <row r="27" spans="4:41" ht="14.5" x14ac:dyDescent="0.35">
      <c r="D27" s="186"/>
      <c r="E27" s="9" t="str">
        <f>'0 Composite Gap Score'!B27</f>
        <v>NAYAGARH</v>
      </c>
      <c r="F27" s="27">
        <v>415</v>
      </c>
      <c r="G27" s="27">
        <v>56</v>
      </c>
      <c r="H27" s="27">
        <v>18</v>
      </c>
      <c r="I27" s="27">
        <v>48</v>
      </c>
      <c r="J27" s="28">
        <v>37</v>
      </c>
      <c r="L27" s="174"/>
      <c r="M27" s="9" t="str">
        <f t="shared" si="11"/>
        <v>NAYAGARH</v>
      </c>
      <c r="N27" s="9">
        <f t="shared" si="12"/>
        <v>415</v>
      </c>
      <c r="O27" s="10">
        <f t="shared" si="0"/>
        <v>0.5</v>
      </c>
      <c r="P27" s="100"/>
      <c r="Q27" s="51" t="s">
        <v>160</v>
      </c>
      <c r="R27" s="9">
        <f t="shared" si="13"/>
        <v>56</v>
      </c>
      <c r="S27" s="10">
        <f t="shared" si="1"/>
        <v>0.5</v>
      </c>
      <c r="T27" s="100"/>
      <c r="U27" s="51" t="s">
        <v>160</v>
      </c>
      <c r="V27" s="9">
        <f t="shared" si="14"/>
        <v>18</v>
      </c>
      <c r="W27" s="10">
        <f t="shared" si="2"/>
        <v>0.5</v>
      </c>
      <c r="X27" s="100"/>
      <c r="Y27" s="51" t="s">
        <v>160</v>
      </c>
      <c r="Z27" s="9">
        <f t="shared" si="15"/>
        <v>48</v>
      </c>
      <c r="AA27" s="10">
        <f t="shared" si="3"/>
        <v>0.75</v>
      </c>
      <c r="AB27" s="100"/>
      <c r="AC27" s="51" t="s">
        <v>160</v>
      </c>
      <c r="AD27" s="9">
        <f t="shared" si="16"/>
        <v>37</v>
      </c>
      <c r="AE27" s="13">
        <f t="shared" si="4"/>
        <v>0.5</v>
      </c>
      <c r="AG27" s="183"/>
      <c r="AH27" s="9" t="str">
        <f t="shared" si="17"/>
        <v>NAYAGARH</v>
      </c>
      <c r="AI27" s="10">
        <f t="shared" si="5"/>
        <v>0.5</v>
      </c>
      <c r="AJ27" s="10">
        <f t="shared" si="6"/>
        <v>0.5</v>
      </c>
      <c r="AK27" s="10">
        <f t="shared" si="7"/>
        <v>0.5</v>
      </c>
      <c r="AL27" s="10">
        <f t="shared" si="8"/>
        <v>0.75</v>
      </c>
      <c r="AM27" s="10">
        <f t="shared" si="9"/>
        <v>0.5</v>
      </c>
      <c r="AN27" s="10">
        <f t="shared" si="10"/>
        <v>2.75</v>
      </c>
      <c r="AO27" s="13">
        <f>IF(COUNTIF($AN$3:$AN$33,AN27)&gt;1,_xlfn.RANK.EQ(AN27,$AN$3:$AN$33)+COUNTIF(AN$3:$AN27,AN27)-1,_xlfn.RANK.EQ(AN27,$AN$3:$AN$33))</f>
        <v>22</v>
      </c>
    </row>
    <row r="28" spans="4:41" ht="14.5" x14ac:dyDescent="0.35">
      <c r="D28" s="186"/>
      <c r="E28" s="9" t="str">
        <f>'0 Composite Gap Score'!B28</f>
        <v>NUAPADA</v>
      </c>
      <c r="F28" s="27">
        <v>258</v>
      </c>
      <c r="G28" s="27">
        <v>28</v>
      </c>
      <c r="H28" s="27">
        <v>40</v>
      </c>
      <c r="I28" s="27">
        <v>26</v>
      </c>
      <c r="J28" s="28">
        <v>57</v>
      </c>
      <c r="L28" s="174"/>
      <c r="M28" s="9" t="str">
        <f t="shared" si="11"/>
        <v>NUAPADA</v>
      </c>
      <c r="N28" s="9">
        <f t="shared" si="12"/>
        <v>258</v>
      </c>
      <c r="O28" s="10">
        <f t="shared" si="0"/>
        <v>0.5</v>
      </c>
      <c r="P28" s="100"/>
      <c r="Q28" s="51" t="s">
        <v>161</v>
      </c>
      <c r="R28" s="9">
        <f t="shared" si="13"/>
        <v>28</v>
      </c>
      <c r="S28" s="10">
        <f t="shared" si="1"/>
        <v>0.25</v>
      </c>
      <c r="T28" s="100"/>
      <c r="U28" s="51" t="s">
        <v>161</v>
      </c>
      <c r="V28" s="9">
        <f t="shared" si="14"/>
        <v>40</v>
      </c>
      <c r="W28" s="10">
        <f t="shared" si="2"/>
        <v>0.5</v>
      </c>
      <c r="X28" s="100"/>
      <c r="Y28" s="51" t="s">
        <v>161</v>
      </c>
      <c r="Z28" s="9">
        <f t="shared" si="15"/>
        <v>26</v>
      </c>
      <c r="AA28" s="10">
        <f t="shared" si="3"/>
        <v>0.5</v>
      </c>
      <c r="AB28" s="100"/>
      <c r="AC28" s="51" t="s">
        <v>161</v>
      </c>
      <c r="AD28" s="9">
        <f t="shared" si="16"/>
        <v>57</v>
      </c>
      <c r="AE28" s="13">
        <f t="shared" si="4"/>
        <v>0.75</v>
      </c>
      <c r="AG28" s="183"/>
      <c r="AH28" s="9" t="str">
        <f t="shared" si="17"/>
        <v>NUAPADA</v>
      </c>
      <c r="AI28" s="10">
        <f t="shared" si="5"/>
        <v>0.5</v>
      </c>
      <c r="AJ28" s="10">
        <f t="shared" si="6"/>
        <v>0.25</v>
      </c>
      <c r="AK28" s="10">
        <f t="shared" si="7"/>
        <v>0.5</v>
      </c>
      <c r="AL28" s="10">
        <f t="shared" si="8"/>
        <v>0.5</v>
      </c>
      <c r="AM28" s="10">
        <f t="shared" si="9"/>
        <v>0.75</v>
      </c>
      <c r="AN28" s="10">
        <f t="shared" si="10"/>
        <v>2.5</v>
      </c>
      <c r="AO28" s="13">
        <f>IF(COUNTIF($AN$3:$AN$33,AN28)&gt;1,_xlfn.RANK.EQ(AN28,$AN$3:$AN$33)+COUNTIF(AN$3:$AN28,AN28)-1,_xlfn.RANK.EQ(AN28,$AN$3:$AN$33))</f>
        <v>23</v>
      </c>
    </row>
    <row r="29" spans="4:41" ht="14.5" x14ac:dyDescent="0.35">
      <c r="D29" s="186"/>
      <c r="E29" s="9" t="str">
        <f>'0 Composite Gap Score'!B29</f>
        <v>PURI</v>
      </c>
      <c r="F29" s="27">
        <v>34</v>
      </c>
      <c r="G29" s="27">
        <v>4</v>
      </c>
      <c r="H29" s="27">
        <v>7</v>
      </c>
      <c r="I29" s="27">
        <v>16</v>
      </c>
      <c r="J29" s="28">
        <v>27</v>
      </c>
      <c r="L29" s="174"/>
      <c r="M29" s="9" t="str">
        <f t="shared" si="11"/>
        <v>PURI</v>
      </c>
      <c r="N29" s="9">
        <f t="shared" si="12"/>
        <v>34</v>
      </c>
      <c r="O29" s="10">
        <f t="shared" si="0"/>
        <v>0.25</v>
      </c>
      <c r="P29" s="100"/>
      <c r="Q29" s="51" t="s">
        <v>162</v>
      </c>
      <c r="R29" s="9">
        <f t="shared" si="13"/>
        <v>4</v>
      </c>
      <c r="S29" s="10">
        <f t="shared" si="1"/>
        <v>0.25</v>
      </c>
      <c r="T29" s="100"/>
      <c r="U29" s="51" t="s">
        <v>162</v>
      </c>
      <c r="V29" s="9">
        <f t="shared" si="14"/>
        <v>7</v>
      </c>
      <c r="W29" s="10">
        <f t="shared" si="2"/>
        <v>0.25</v>
      </c>
      <c r="X29" s="100"/>
      <c r="Y29" s="51" t="s">
        <v>162</v>
      </c>
      <c r="Z29" s="9">
        <f t="shared" si="15"/>
        <v>16</v>
      </c>
      <c r="AA29" s="10">
        <f t="shared" si="3"/>
        <v>0.5</v>
      </c>
      <c r="AB29" s="100"/>
      <c r="AC29" s="51" t="s">
        <v>162</v>
      </c>
      <c r="AD29" s="9">
        <f t="shared" si="16"/>
        <v>27</v>
      </c>
      <c r="AE29" s="13">
        <f t="shared" si="4"/>
        <v>0.5</v>
      </c>
      <c r="AG29" s="183"/>
      <c r="AH29" s="9" t="str">
        <f t="shared" si="17"/>
        <v>PURI</v>
      </c>
      <c r="AI29" s="10">
        <f t="shared" si="5"/>
        <v>0.25</v>
      </c>
      <c r="AJ29" s="10">
        <f t="shared" si="6"/>
        <v>0.25</v>
      </c>
      <c r="AK29" s="10">
        <f t="shared" si="7"/>
        <v>0.25</v>
      </c>
      <c r="AL29" s="10">
        <f t="shared" si="8"/>
        <v>0.5</v>
      </c>
      <c r="AM29" s="10">
        <f t="shared" si="9"/>
        <v>0.5</v>
      </c>
      <c r="AN29" s="10">
        <f t="shared" si="10"/>
        <v>1.75</v>
      </c>
      <c r="AO29" s="13">
        <f>IF(COUNTIF($AN$3:$AN$33,AN29)&gt;1,_xlfn.RANK.EQ(AN29,$AN$3:$AN$33)+COUNTIF(AN$3:$AN29,AN29)-1,_xlfn.RANK.EQ(AN29,$AN$3:$AN$33))</f>
        <v>26</v>
      </c>
    </row>
    <row r="30" spans="4:41" ht="14.5" x14ac:dyDescent="0.35">
      <c r="D30" s="186"/>
      <c r="E30" s="9" t="str">
        <f>'0 Composite Gap Score'!B30</f>
        <v>RAYAGADA</v>
      </c>
      <c r="F30" s="27">
        <v>957</v>
      </c>
      <c r="G30" s="27">
        <v>98</v>
      </c>
      <c r="H30" s="27">
        <v>115</v>
      </c>
      <c r="I30" s="27">
        <v>133</v>
      </c>
      <c r="J30" s="28">
        <v>215</v>
      </c>
      <c r="L30" s="174"/>
      <c r="M30" s="9" t="str">
        <f t="shared" si="11"/>
        <v>RAYAGADA</v>
      </c>
      <c r="N30" s="9">
        <f t="shared" si="12"/>
        <v>957</v>
      </c>
      <c r="O30" s="10">
        <f t="shared" si="0"/>
        <v>1</v>
      </c>
      <c r="P30" s="100"/>
      <c r="Q30" s="51" t="s">
        <v>163</v>
      </c>
      <c r="R30" s="9">
        <f t="shared" si="13"/>
        <v>98</v>
      </c>
      <c r="S30" s="10">
        <f t="shared" si="1"/>
        <v>0.75</v>
      </c>
      <c r="T30" s="100"/>
      <c r="U30" s="51" t="s">
        <v>163</v>
      </c>
      <c r="V30" s="9">
        <f t="shared" si="14"/>
        <v>115</v>
      </c>
      <c r="W30" s="10">
        <f t="shared" si="2"/>
        <v>1</v>
      </c>
      <c r="X30" s="100"/>
      <c r="Y30" s="51" t="s">
        <v>163</v>
      </c>
      <c r="Z30" s="9">
        <f t="shared" si="15"/>
        <v>133</v>
      </c>
      <c r="AA30" s="10">
        <f t="shared" si="3"/>
        <v>1</v>
      </c>
      <c r="AB30" s="100"/>
      <c r="AC30" s="51" t="s">
        <v>163</v>
      </c>
      <c r="AD30" s="9">
        <f t="shared" si="16"/>
        <v>215</v>
      </c>
      <c r="AE30" s="13">
        <f t="shared" si="4"/>
        <v>1</v>
      </c>
      <c r="AG30" s="183"/>
      <c r="AH30" s="9" t="str">
        <f t="shared" si="17"/>
        <v>RAYAGADA</v>
      </c>
      <c r="AI30" s="10">
        <f t="shared" si="5"/>
        <v>1</v>
      </c>
      <c r="AJ30" s="10">
        <f t="shared" si="6"/>
        <v>0.75</v>
      </c>
      <c r="AK30" s="10">
        <f t="shared" si="7"/>
        <v>1</v>
      </c>
      <c r="AL30" s="10">
        <f t="shared" si="8"/>
        <v>1</v>
      </c>
      <c r="AM30" s="10">
        <f t="shared" si="9"/>
        <v>1</v>
      </c>
      <c r="AN30" s="10">
        <f t="shared" si="10"/>
        <v>4.75</v>
      </c>
      <c r="AO30" s="13">
        <f>IF(COUNTIF($AN$3:$AN$33,AN30)&gt;1,_xlfn.RANK.EQ(AN30,$AN$3:$AN$33)+COUNTIF(AN$3:$AN30,AN30)-1,_xlfn.RANK.EQ(AN30,$AN$3:$AN$33))</f>
        <v>5</v>
      </c>
    </row>
    <row r="31" spans="4:41" ht="14.5" x14ac:dyDescent="0.35">
      <c r="D31" s="186"/>
      <c r="E31" s="9" t="str">
        <f>'0 Composite Gap Score'!B31</f>
        <v>SAMBALPUR</v>
      </c>
      <c r="F31" s="27">
        <v>790</v>
      </c>
      <c r="G31" s="27">
        <v>254</v>
      </c>
      <c r="H31" s="27">
        <v>303</v>
      </c>
      <c r="I31" s="27">
        <v>62</v>
      </c>
      <c r="J31" s="28">
        <v>81</v>
      </c>
      <c r="L31" s="174"/>
      <c r="M31" s="9" t="str">
        <f t="shared" si="11"/>
        <v>SAMBALPUR</v>
      </c>
      <c r="N31" s="9">
        <f t="shared" si="12"/>
        <v>790</v>
      </c>
      <c r="O31" s="10">
        <f t="shared" si="0"/>
        <v>0.75</v>
      </c>
      <c r="P31" s="100"/>
      <c r="Q31" s="51" t="s">
        <v>164</v>
      </c>
      <c r="R31" s="9">
        <f t="shared" si="13"/>
        <v>254</v>
      </c>
      <c r="S31" s="10">
        <f t="shared" si="1"/>
        <v>0.75</v>
      </c>
      <c r="T31" s="100"/>
      <c r="U31" s="51" t="s">
        <v>164</v>
      </c>
      <c r="V31" s="9">
        <f t="shared" si="14"/>
        <v>303</v>
      </c>
      <c r="W31" s="10">
        <f t="shared" si="2"/>
        <v>1</v>
      </c>
      <c r="X31" s="100"/>
      <c r="Y31" s="51" t="s">
        <v>164</v>
      </c>
      <c r="Z31" s="9">
        <f t="shared" si="15"/>
        <v>62</v>
      </c>
      <c r="AA31" s="10">
        <f t="shared" si="3"/>
        <v>0.75</v>
      </c>
      <c r="AB31" s="100"/>
      <c r="AC31" s="51" t="s">
        <v>164</v>
      </c>
      <c r="AD31" s="9">
        <f t="shared" si="16"/>
        <v>81</v>
      </c>
      <c r="AE31" s="13">
        <f t="shared" si="4"/>
        <v>0.75</v>
      </c>
      <c r="AG31" s="183"/>
      <c r="AH31" s="9" t="str">
        <f t="shared" si="17"/>
        <v>SAMBALPUR</v>
      </c>
      <c r="AI31" s="10">
        <f t="shared" si="5"/>
        <v>0.75</v>
      </c>
      <c r="AJ31" s="10">
        <f t="shared" si="6"/>
        <v>0.75</v>
      </c>
      <c r="AK31" s="10">
        <f t="shared" si="7"/>
        <v>1</v>
      </c>
      <c r="AL31" s="10">
        <f t="shared" si="8"/>
        <v>0.75</v>
      </c>
      <c r="AM31" s="10">
        <f t="shared" si="9"/>
        <v>0.75</v>
      </c>
      <c r="AN31" s="10">
        <f t="shared" si="10"/>
        <v>4</v>
      </c>
      <c r="AO31" s="13">
        <f>IF(COUNTIF($AN$3:$AN$33,AN31)&gt;1,_xlfn.RANK.EQ(AN31,$AN$3:$AN$33)+COUNTIF(AN$3:$AN31,AN31)-1,_xlfn.RANK.EQ(AN31,$AN$3:$AN$33))</f>
        <v>12</v>
      </c>
    </row>
    <row r="32" spans="4:41" ht="14.5" x14ac:dyDescent="0.35">
      <c r="D32" s="186"/>
      <c r="E32" s="9" t="str">
        <f>'0 Composite Gap Score'!B32</f>
        <v>SONAPUR</v>
      </c>
      <c r="F32" s="27">
        <v>75</v>
      </c>
      <c r="G32" s="27">
        <v>2</v>
      </c>
      <c r="H32" s="27">
        <v>1</v>
      </c>
      <c r="I32" s="27">
        <v>2</v>
      </c>
      <c r="J32" s="28">
        <v>12</v>
      </c>
      <c r="L32" s="174"/>
      <c r="M32" s="9" t="str">
        <f t="shared" si="11"/>
        <v>SONAPUR</v>
      </c>
      <c r="N32" s="9">
        <f t="shared" si="12"/>
        <v>75</v>
      </c>
      <c r="O32" s="10">
        <f t="shared" si="0"/>
        <v>0.25</v>
      </c>
      <c r="P32" s="100"/>
      <c r="Q32" s="51" t="s">
        <v>165</v>
      </c>
      <c r="R32" s="9">
        <f t="shared" si="13"/>
        <v>2</v>
      </c>
      <c r="S32" s="10">
        <f t="shared" si="1"/>
        <v>0.25</v>
      </c>
      <c r="T32" s="100"/>
      <c r="U32" s="51" t="s">
        <v>165</v>
      </c>
      <c r="V32" s="9">
        <f t="shared" si="14"/>
        <v>1</v>
      </c>
      <c r="W32" s="10">
        <f t="shared" si="2"/>
        <v>0.25</v>
      </c>
      <c r="X32" s="100"/>
      <c r="Y32" s="51" t="s">
        <v>165</v>
      </c>
      <c r="Z32" s="9">
        <f t="shared" si="15"/>
        <v>2</v>
      </c>
      <c r="AA32" s="10">
        <f t="shared" si="3"/>
        <v>0.25</v>
      </c>
      <c r="AB32" s="100"/>
      <c r="AC32" s="51" t="s">
        <v>165</v>
      </c>
      <c r="AD32" s="9">
        <f t="shared" si="16"/>
        <v>12</v>
      </c>
      <c r="AE32" s="13">
        <f t="shared" si="4"/>
        <v>0.25</v>
      </c>
      <c r="AG32" s="183"/>
      <c r="AH32" s="9" t="str">
        <f t="shared" si="17"/>
        <v>SONAPUR</v>
      </c>
      <c r="AI32" s="10">
        <f t="shared" si="5"/>
        <v>0.25</v>
      </c>
      <c r="AJ32" s="10">
        <f t="shared" si="6"/>
        <v>0.25</v>
      </c>
      <c r="AK32" s="10">
        <f t="shared" si="7"/>
        <v>0.25</v>
      </c>
      <c r="AL32" s="10">
        <f t="shared" si="8"/>
        <v>0.25</v>
      </c>
      <c r="AM32" s="10">
        <f t="shared" si="9"/>
        <v>0.25</v>
      </c>
      <c r="AN32" s="10">
        <f t="shared" si="10"/>
        <v>1.25</v>
      </c>
      <c r="AO32" s="13">
        <f>IF(COUNTIF($AN$3:$AN$33,AN32)&gt;1,_xlfn.RANK.EQ(AN32,$AN$3:$AN$33)+COUNTIF(AN$3:$AN32,AN32)-1,_xlfn.RANK.EQ(AN32,$AN$3:$AN$33))</f>
        <v>31</v>
      </c>
    </row>
    <row r="33" spans="4:41" thickBot="1" x14ac:dyDescent="0.4">
      <c r="D33" s="187"/>
      <c r="E33" s="9" t="str">
        <f>'0 Composite Gap Score'!B33</f>
        <v>SUNDARGARH</v>
      </c>
      <c r="F33" s="29">
        <v>1684</v>
      </c>
      <c r="G33" s="29">
        <v>335</v>
      </c>
      <c r="H33" s="29">
        <v>71</v>
      </c>
      <c r="I33" s="29">
        <v>59</v>
      </c>
      <c r="J33" s="31">
        <v>161</v>
      </c>
      <c r="L33" s="188"/>
      <c r="M33" s="18" t="str">
        <f t="shared" si="11"/>
        <v>SUNDARGARH</v>
      </c>
      <c r="N33" s="18">
        <f t="shared" si="12"/>
        <v>1684</v>
      </c>
      <c r="O33" s="14">
        <f t="shared" si="0"/>
        <v>1</v>
      </c>
      <c r="P33" s="37"/>
      <c r="Q33" s="52" t="s">
        <v>166</v>
      </c>
      <c r="R33" s="18">
        <f t="shared" si="13"/>
        <v>335</v>
      </c>
      <c r="S33" s="14">
        <f t="shared" si="1"/>
        <v>1</v>
      </c>
      <c r="T33" s="37"/>
      <c r="U33" s="52" t="s">
        <v>166</v>
      </c>
      <c r="V33" s="18">
        <f t="shared" si="14"/>
        <v>71</v>
      </c>
      <c r="W33" s="14">
        <f t="shared" si="2"/>
        <v>0.75</v>
      </c>
      <c r="X33" s="37"/>
      <c r="Y33" s="52" t="s">
        <v>166</v>
      </c>
      <c r="Z33" s="18">
        <f t="shared" si="15"/>
        <v>59</v>
      </c>
      <c r="AA33" s="14">
        <f t="shared" si="3"/>
        <v>0.75</v>
      </c>
      <c r="AB33" s="37"/>
      <c r="AC33" s="52" t="s">
        <v>166</v>
      </c>
      <c r="AD33" s="18">
        <f t="shared" si="16"/>
        <v>161</v>
      </c>
      <c r="AE33" s="19">
        <f t="shared" si="4"/>
        <v>1</v>
      </c>
      <c r="AG33" s="189"/>
      <c r="AH33" s="18" t="str">
        <f t="shared" si="17"/>
        <v>SUNDARGARH</v>
      </c>
      <c r="AI33" s="14">
        <f t="shared" si="5"/>
        <v>1</v>
      </c>
      <c r="AJ33" s="14">
        <f t="shared" si="6"/>
        <v>1</v>
      </c>
      <c r="AK33" s="14">
        <f t="shared" si="7"/>
        <v>0.75</v>
      </c>
      <c r="AL33" s="14">
        <f t="shared" si="8"/>
        <v>0.75</v>
      </c>
      <c r="AM33" s="14">
        <f t="shared" si="9"/>
        <v>1</v>
      </c>
      <c r="AN33" s="14">
        <f t="shared" si="10"/>
        <v>4.5</v>
      </c>
      <c r="AO33" s="19">
        <f>IF(COUNTIF($AN$3:$AN$33,AN33)&gt;1,_xlfn.RANK.EQ(AN33,$AN$3:$AN$33)+COUNTIF(AN$3:$AN33,AN33)-1,_xlfn.RANK.EQ(AN33,$AN$3:$AN$33))</f>
        <v>7</v>
      </c>
    </row>
    <row r="34" spans="4:41" ht="18.5" x14ac:dyDescent="0.45"/>
  </sheetData>
  <mergeCells count="3">
    <mergeCell ref="D1:D33"/>
    <mergeCell ref="L1:L33"/>
    <mergeCell ref="AG1:AG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E5BA-8750-45A0-8421-6ABFFCB9F224}">
  <dimension ref="A1:AO34"/>
  <sheetViews>
    <sheetView zoomScale="80" zoomScaleNormal="80" workbookViewId="0">
      <selection activeCell="E8" sqref="E8"/>
    </sheetView>
  </sheetViews>
  <sheetFormatPr defaultRowHeight="15" customHeight="1" x14ac:dyDescent="0.45"/>
  <cols>
    <col min="1" max="1" width="17.453125" customWidth="1"/>
    <col min="2" max="2" width="10.81640625" customWidth="1"/>
    <col min="4" max="4" width="8.7265625" style="50"/>
    <col min="5" max="5" width="24.81640625" customWidth="1"/>
    <col min="12" max="12" width="8.7265625" style="50"/>
    <col min="13" max="13" width="18.81640625" customWidth="1"/>
    <col min="14" max="14" width="0" hidden="1" customWidth="1"/>
    <col min="15" max="15" width="11.7265625" customWidth="1"/>
    <col min="16" max="16" width="2.1796875" customWidth="1"/>
    <col min="17" max="17" width="21.54296875" hidden="1" customWidth="1"/>
    <col min="18" max="18" width="0" hidden="1" customWidth="1"/>
    <col min="19" max="19" width="12" customWidth="1"/>
    <col min="20" max="20" width="2" customWidth="1"/>
    <col min="21" max="21" width="20.26953125" hidden="1" customWidth="1"/>
    <col min="22" max="22" width="0" hidden="1" customWidth="1"/>
    <col min="23" max="23" width="11.54296875" customWidth="1"/>
    <col min="24" max="24" width="2.1796875" customWidth="1"/>
    <col min="25" max="25" width="20" hidden="1" customWidth="1"/>
    <col min="26" max="26" width="0" hidden="1" customWidth="1"/>
    <col min="27" max="27" width="12.54296875" customWidth="1"/>
    <col min="28" max="28" width="2.26953125" customWidth="1"/>
    <col min="29" max="29" width="20.54296875" hidden="1" customWidth="1"/>
    <col min="30" max="30" width="0" hidden="1" customWidth="1"/>
    <col min="31" max="31" width="10.81640625" customWidth="1"/>
    <col min="33" max="33" width="8.7265625" style="50"/>
    <col min="34" max="34" width="26" customWidth="1"/>
    <col min="35" max="35" width="11.7265625" hidden="1" customWidth="1"/>
    <col min="36" max="36" width="11.1796875" hidden="1" customWidth="1"/>
    <col min="37" max="37" width="11" hidden="1" customWidth="1"/>
    <col min="38" max="38" width="11.26953125" hidden="1" customWidth="1"/>
    <col min="39" max="39" width="12.26953125" hidden="1" customWidth="1"/>
    <col min="40" max="40" width="15.26953125" customWidth="1"/>
  </cols>
  <sheetData>
    <row r="1" spans="1:41" s="1" customFormat="1" ht="43.5" customHeight="1" x14ac:dyDescent="0.45">
      <c r="A1" s="107" t="s">
        <v>167</v>
      </c>
      <c r="B1" s="114" t="s">
        <v>168</v>
      </c>
      <c r="D1" s="185" t="s">
        <v>193</v>
      </c>
      <c r="E1" s="16" t="s">
        <v>65</v>
      </c>
      <c r="F1" s="16" t="s">
        <v>209</v>
      </c>
      <c r="G1" s="16" t="s">
        <v>209</v>
      </c>
      <c r="H1" s="16" t="s">
        <v>209</v>
      </c>
      <c r="I1" s="16" t="s">
        <v>209</v>
      </c>
      <c r="J1" s="17" t="s">
        <v>209</v>
      </c>
      <c r="L1" s="176" t="s">
        <v>210</v>
      </c>
      <c r="M1" s="20" t="s">
        <v>65</v>
      </c>
      <c r="N1" s="16" t="s">
        <v>211</v>
      </c>
      <c r="O1" s="16" t="s">
        <v>212</v>
      </c>
      <c r="P1" s="36"/>
      <c r="Q1" s="16" t="s">
        <v>65</v>
      </c>
      <c r="R1" s="16" t="s">
        <v>213</v>
      </c>
      <c r="S1" s="16" t="s">
        <v>212</v>
      </c>
      <c r="T1" s="36"/>
      <c r="U1" s="16" t="s">
        <v>65</v>
      </c>
      <c r="V1" s="16" t="s">
        <v>214</v>
      </c>
      <c r="W1" s="16" t="s">
        <v>212</v>
      </c>
      <c r="X1" s="36"/>
      <c r="Y1" s="16" t="s">
        <v>65</v>
      </c>
      <c r="Z1" s="16" t="s">
        <v>215</v>
      </c>
      <c r="AA1" s="16" t="s">
        <v>212</v>
      </c>
      <c r="AB1" s="36"/>
      <c r="AC1" s="16" t="s">
        <v>65</v>
      </c>
      <c r="AD1" s="16" t="s">
        <v>216</v>
      </c>
      <c r="AE1" s="17" t="s">
        <v>212</v>
      </c>
      <c r="AG1" s="182" t="s">
        <v>217</v>
      </c>
      <c r="AH1" s="11" t="s">
        <v>65</v>
      </c>
      <c r="AI1" s="11" t="s">
        <v>218</v>
      </c>
      <c r="AJ1" s="11" t="s">
        <v>219</v>
      </c>
      <c r="AK1" s="11" t="s">
        <v>220</v>
      </c>
      <c r="AL1" s="11" t="s">
        <v>221</v>
      </c>
      <c r="AM1" s="11" t="s">
        <v>222</v>
      </c>
      <c r="AN1" s="11" t="s">
        <v>223</v>
      </c>
      <c r="AO1" s="12" t="s">
        <v>188</v>
      </c>
    </row>
    <row r="2" spans="1:41" s="1" customFormat="1" ht="17.149999999999999" customHeight="1" x14ac:dyDescent="0.35">
      <c r="A2" s="108" t="s">
        <v>189</v>
      </c>
      <c r="B2" s="116">
        <f>'1 Notification Gap'!B2</f>
        <v>31</v>
      </c>
      <c r="D2" s="186"/>
      <c r="E2" s="96"/>
      <c r="F2" s="96">
        <f>'1 Notification Gap'!P2</f>
        <v>2018</v>
      </c>
      <c r="G2" s="96">
        <f>'1 Notification Gap'!Q2</f>
        <v>2019</v>
      </c>
      <c r="H2" s="96">
        <f>'1 Notification Gap'!R2</f>
        <v>2020</v>
      </c>
      <c r="I2" s="96">
        <f>'1 Notification Gap'!S2</f>
        <v>2021</v>
      </c>
      <c r="J2" s="96">
        <f>'1 Notification Gap'!T2</f>
        <v>2022</v>
      </c>
      <c r="L2" s="177"/>
      <c r="M2" s="138"/>
      <c r="N2" s="96"/>
      <c r="O2" s="135">
        <f>F2</f>
        <v>2018</v>
      </c>
      <c r="P2" s="136"/>
      <c r="Q2" s="139"/>
      <c r="R2" s="97"/>
      <c r="S2" s="135">
        <f>G2</f>
        <v>2019</v>
      </c>
      <c r="T2" s="136"/>
      <c r="U2" s="139"/>
      <c r="V2" s="97"/>
      <c r="W2" s="135">
        <f>H2</f>
        <v>2020</v>
      </c>
      <c r="X2" s="136"/>
      <c r="Y2" s="139"/>
      <c r="Z2" s="97"/>
      <c r="AA2" s="135">
        <f>I2</f>
        <v>2021</v>
      </c>
      <c r="AB2" s="136"/>
      <c r="AC2" s="139"/>
      <c r="AD2" s="97"/>
      <c r="AE2" s="137">
        <f>J2</f>
        <v>2022</v>
      </c>
      <c r="AG2" s="183"/>
      <c r="AH2" s="134"/>
      <c r="AI2" s="126"/>
      <c r="AJ2" s="126"/>
      <c r="AK2" s="126"/>
      <c r="AL2" s="126"/>
      <c r="AM2" s="126"/>
      <c r="AN2" s="126"/>
      <c r="AO2" s="127"/>
    </row>
    <row r="3" spans="1:41" ht="14.5" x14ac:dyDescent="0.35">
      <c r="A3" s="109" t="s">
        <v>190</v>
      </c>
      <c r="B3" s="110">
        <f>ROUNDUP(B2/4,0)</f>
        <v>8</v>
      </c>
      <c r="D3" s="186"/>
      <c r="E3" s="9" t="str">
        <f>'0 Composite Gap Score'!B3</f>
        <v>ANUGUL</v>
      </c>
      <c r="F3" s="27">
        <v>20</v>
      </c>
      <c r="G3" s="27">
        <v>14</v>
      </c>
      <c r="H3" s="27">
        <v>21</v>
      </c>
      <c r="I3" s="27">
        <v>18</v>
      </c>
      <c r="J3" s="28">
        <v>8</v>
      </c>
      <c r="L3" s="177"/>
      <c r="M3" s="122" t="str">
        <f t="shared" ref="M3:M33" si="0">E3</f>
        <v>ANUGUL</v>
      </c>
      <c r="N3" s="9">
        <f t="shared" ref="N3:N33" si="1">MAX(F3,0)</f>
        <v>20</v>
      </c>
      <c r="O3" s="10">
        <f t="shared" ref="O3:O33" si="2">IF(RANK(N3,$N$3:$N$33,0)&lt;=$B$3, 1, IF(RANK(N3,$N$3:$N$33,0)&lt;=$B$4, 0.75, IF(RANK(N3,$N$3:$N$33,0)&lt;=$B$5, 0.5, 0.25)))</f>
        <v>0.25</v>
      </c>
      <c r="P3" s="100"/>
      <c r="Q3" s="53" t="s">
        <v>134</v>
      </c>
      <c r="R3" s="9">
        <f t="shared" ref="R3:R33" si="3">MAX(G3,0)</f>
        <v>14</v>
      </c>
      <c r="S3" s="10">
        <f t="shared" ref="S3:S33" si="4">IF(RANK(R3,$R$3:$R$33,0)&lt;=$B$3, 1, IF(RANK(R3,$R$3:$R$33,0)&lt;=$B$4, 0.75, IF(RANK(R3,$R$3:$R$33,0)&lt;=$B$5, 0.5, 0.25)))</f>
        <v>0.5</v>
      </c>
      <c r="T3" s="100"/>
      <c r="U3" s="53" t="s">
        <v>134</v>
      </c>
      <c r="V3" s="9">
        <f t="shared" ref="V3:V33" si="5">MAX(H3,0)</f>
        <v>21</v>
      </c>
      <c r="W3" s="10">
        <f t="shared" ref="W3:W33" si="6">IF(RANK(V3,$V$3:$V$33,0)&lt;=$B$3, 1, IF(RANK(V3,$V$3:$V$33,0)&lt;=$B$4, 0.75, IF(RANK(V3,$V$3:$V$33,0)&lt;=$B$5, 0.5, 0.25)))</f>
        <v>1</v>
      </c>
      <c r="X3" s="100"/>
      <c r="Y3" s="53" t="s">
        <v>134</v>
      </c>
      <c r="Z3" s="9">
        <f t="shared" ref="Z3:Z33" si="7">MAX(I3,0)</f>
        <v>18</v>
      </c>
      <c r="AA3" s="10">
        <f t="shared" ref="AA3:AA33" si="8">IF(RANK(Z3,$Z$3:$Z$33,0)&lt;=$B$3, 1, IF(RANK(Z3,$Z$3:$Z$33,0)&lt;=$B$4, 0.75, IF(RANK(Z3,$Z$3:$Z$33,0)&lt;=$B$5, 0.5, 0.25)))</f>
        <v>1</v>
      </c>
      <c r="AB3" s="100"/>
      <c r="AC3" s="53" t="s">
        <v>134</v>
      </c>
      <c r="AD3" s="9">
        <f t="shared" ref="AD3:AD33" si="9">MAX(J3,0)</f>
        <v>8</v>
      </c>
      <c r="AE3" s="13">
        <f t="shared" ref="AE3:AE33" si="10">IF(RANK(AD3,$AD$3:$AD$33,0)&lt;=$B$3, 1, IF(RANK(AD3,$AD$3:$AD$33,0)&lt;=$B$4, 0.75, IF(RANK(AD3,$AD$3:$AD$33,0)&lt;=$B$5, 0.5, 0.25)))</f>
        <v>0.75</v>
      </c>
      <c r="AG3" s="183"/>
      <c r="AH3" s="122" t="str">
        <f>E3</f>
        <v>ANUGUL</v>
      </c>
      <c r="AI3" s="10">
        <f t="shared" ref="AI3:AI33" si="11">VLOOKUP(AH3,M:O,3,0)</f>
        <v>0.25</v>
      </c>
      <c r="AJ3" s="10">
        <f t="shared" ref="AJ3:AJ33" si="12">VLOOKUP(AH3,Q:S,3,0)</f>
        <v>0.5</v>
      </c>
      <c r="AK3" s="10">
        <f t="shared" ref="AK3:AK33" si="13">VLOOKUP(AH3,U:W,3,0)</f>
        <v>1</v>
      </c>
      <c r="AL3" s="10">
        <f t="shared" ref="AL3:AL33" si="14">VLOOKUP(AH3,Y:AA,3,0)</f>
        <v>1</v>
      </c>
      <c r="AM3" s="10">
        <f t="shared" ref="AM3:AM33" si="15">VLOOKUP(AH3,AC:AE,3,0)</f>
        <v>0.75</v>
      </c>
      <c r="AN3" s="10">
        <f t="shared" ref="AN3:AN33" si="16">SUM(AI3:AM3)</f>
        <v>3.5</v>
      </c>
      <c r="AO3" s="13">
        <f>IF(COUNTIF($AN$3:$AN$33,AN3)&gt;1,_xlfn.RANK.EQ(AN3,$AN$3:$AN$33)+COUNTIF(AN$3:$AN3,AN3)-1,_xlfn.RANK.EQ(AN3,$AN$3:$AN$33))</f>
        <v>11</v>
      </c>
    </row>
    <row r="4" spans="1:41" ht="14.5" x14ac:dyDescent="0.35">
      <c r="A4" s="109" t="s">
        <v>191</v>
      </c>
      <c r="B4" s="110">
        <f>B3*2</f>
        <v>16</v>
      </c>
      <c r="D4" s="186"/>
      <c r="E4" s="9" t="str">
        <f>'0 Composite Gap Score'!B4</f>
        <v>BALANGIR</v>
      </c>
      <c r="F4" s="27">
        <v>340</v>
      </c>
      <c r="G4" s="27">
        <v>102</v>
      </c>
      <c r="H4" s="27">
        <v>52</v>
      </c>
      <c r="I4" s="27">
        <v>32</v>
      </c>
      <c r="J4" s="28">
        <v>45</v>
      </c>
      <c r="L4" s="177"/>
      <c r="M4" s="122" t="str">
        <f t="shared" si="0"/>
        <v>BALANGIR</v>
      </c>
      <c r="N4" s="9">
        <f t="shared" si="1"/>
        <v>340</v>
      </c>
      <c r="O4" s="10">
        <f t="shared" si="2"/>
        <v>0.75</v>
      </c>
      <c r="P4" s="100"/>
      <c r="Q4" s="53" t="s">
        <v>136</v>
      </c>
      <c r="R4" s="9">
        <f t="shared" si="3"/>
        <v>102</v>
      </c>
      <c r="S4" s="10">
        <f t="shared" si="4"/>
        <v>1</v>
      </c>
      <c r="T4" s="100"/>
      <c r="U4" s="53" t="s">
        <v>136</v>
      </c>
      <c r="V4" s="9">
        <f t="shared" si="5"/>
        <v>52</v>
      </c>
      <c r="W4" s="10">
        <f t="shared" si="6"/>
        <v>1</v>
      </c>
      <c r="X4" s="100"/>
      <c r="Y4" s="53" t="s">
        <v>136</v>
      </c>
      <c r="Z4" s="9">
        <f t="shared" si="7"/>
        <v>32</v>
      </c>
      <c r="AA4" s="10">
        <f t="shared" si="8"/>
        <v>1</v>
      </c>
      <c r="AB4" s="100"/>
      <c r="AC4" s="53" t="s">
        <v>136</v>
      </c>
      <c r="AD4" s="9">
        <f t="shared" si="9"/>
        <v>45</v>
      </c>
      <c r="AE4" s="13">
        <f t="shared" si="10"/>
        <v>1</v>
      </c>
      <c r="AG4" s="183"/>
      <c r="AH4" s="122" t="str">
        <f t="shared" ref="AH4:AH33" si="17">E4</f>
        <v>BALANGIR</v>
      </c>
      <c r="AI4" s="10">
        <f t="shared" si="11"/>
        <v>0.75</v>
      </c>
      <c r="AJ4" s="10">
        <f t="shared" si="12"/>
        <v>1</v>
      </c>
      <c r="AK4" s="10">
        <f t="shared" si="13"/>
        <v>1</v>
      </c>
      <c r="AL4" s="10">
        <f t="shared" si="14"/>
        <v>1</v>
      </c>
      <c r="AM4" s="10">
        <f t="shared" si="15"/>
        <v>1</v>
      </c>
      <c r="AN4" s="10">
        <f t="shared" si="16"/>
        <v>4.75</v>
      </c>
      <c r="AO4" s="13">
        <f>IF(COUNTIF($AN$3:$AN$33,AN4)&gt;1,_xlfn.RANK.EQ(AN4,$AN$3:$AN$33)+COUNTIF(AN$3:$AN4,AN4)-1,_xlfn.RANK.EQ(AN4,$AN$3:$AN$33))</f>
        <v>2</v>
      </c>
    </row>
    <row r="5" spans="1:41" thickBot="1" x14ac:dyDescent="0.4">
      <c r="A5" s="111" t="s">
        <v>192</v>
      </c>
      <c r="B5" s="112">
        <f>B3*3</f>
        <v>24</v>
      </c>
      <c r="D5" s="186"/>
      <c r="E5" s="9" t="str">
        <f>'0 Composite Gap Score'!B5</f>
        <v>BALESHWAR</v>
      </c>
      <c r="F5" s="27">
        <v>394</v>
      </c>
      <c r="G5" s="27">
        <v>124</v>
      </c>
      <c r="H5" s="27">
        <v>27</v>
      </c>
      <c r="I5" s="27">
        <v>17</v>
      </c>
      <c r="J5" s="28">
        <v>15</v>
      </c>
      <c r="L5" s="177"/>
      <c r="M5" s="122" t="str">
        <f t="shared" si="0"/>
        <v>BALESHWAR</v>
      </c>
      <c r="N5" s="9">
        <f t="shared" si="1"/>
        <v>394</v>
      </c>
      <c r="O5" s="10">
        <f t="shared" si="2"/>
        <v>0.75</v>
      </c>
      <c r="P5" s="100"/>
      <c r="Q5" s="53" t="s">
        <v>137</v>
      </c>
      <c r="R5" s="9">
        <f t="shared" si="3"/>
        <v>124</v>
      </c>
      <c r="S5" s="10">
        <f t="shared" si="4"/>
        <v>1</v>
      </c>
      <c r="T5" s="100"/>
      <c r="U5" s="53" t="s">
        <v>137</v>
      </c>
      <c r="V5" s="9">
        <f t="shared" si="5"/>
        <v>27</v>
      </c>
      <c r="W5" s="10">
        <f t="shared" si="6"/>
        <v>1</v>
      </c>
      <c r="X5" s="100"/>
      <c r="Y5" s="53" t="s">
        <v>137</v>
      </c>
      <c r="Z5" s="9">
        <f t="shared" si="7"/>
        <v>17</v>
      </c>
      <c r="AA5" s="10">
        <f t="shared" si="8"/>
        <v>1</v>
      </c>
      <c r="AB5" s="100"/>
      <c r="AC5" s="53" t="s">
        <v>137</v>
      </c>
      <c r="AD5" s="9">
        <f t="shared" si="9"/>
        <v>15</v>
      </c>
      <c r="AE5" s="13">
        <f t="shared" si="10"/>
        <v>1</v>
      </c>
      <c r="AG5" s="183"/>
      <c r="AH5" s="122" t="str">
        <f t="shared" si="17"/>
        <v>BALESHWAR</v>
      </c>
      <c r="AI5" s="10">
        <f t="shared" si="11"/>
        <v>0.75</v>
      </c>
      <c r="AJ5" s="10">
        <f t="shared" si="12"/>
        <v>1</v>
      </c>
      <c r="AK5" s="10">
        <f t="shared" si="13"/>
        <v>1</v>
      </c>
      <c r="AL5" s="10">
        <f t="shared" si="14"/>
        <v>1</v>
      </c>
      <c r="AM5" s="10">
        <f t="shared" si="15"/>
        <v>1</v>
      </c>
      <c r="AN5" s="10">
        <f t="shared" si="16"/>
        <v>4.75</v>
      </c>
      <c r="AO5" s="13">
        <f>IF(COUNTIF($AN$3:$AN$33,AN5)&gt;1,_xlfn.RANK.EQ(AN5,$AN$3:$AN$33)+COUNTIF(AN$3:$AN5,AN5)-1,_xlfn.RANK.EQ(AN5,$AN$3:$AN$33))</f>
        <v>3</v>
      </c>
    </row>
    <row r="6" spans="1:41" ht="14.5" x14ac:dyDescent="0.35">
      <c r="D6" s="186"/>
      <c r="E6" s="9" t="str">
        <f>'0 Composite Gap Score'!B6</f>
        <v>BARGARH</v>
      </c>
      <c r="F6" s="27">
        <v>215</v>
      </c>
      <c r="G6" s="27">
        <v>23</v>
      </c>
      <c r="H6" s="27">
        <v>12</v>
      </c>
      <c r="I6" s="27">
        <v>4</v>
      </c>
      <c r="J6" s="28">
        <v>1</v>
      </c>
      <c r="L6" s="177"/>
      <c r="M6" s="122" t="str">
        <f t="shared" si="0"/>
        <v>BARGARH</v>
      </c>
      <c r="N6" s="9">
        <f t="shared" si="1"/>
        <v>215</v>
      </c>
      <c r="O6" s="10">
        <f t="shared" si="2"/>
        <v>0.5</v>
      </c>
      <c r="P6" s="100"/>
      <c r="Q6" s="53" t="s">
        <v>139</v>
      </c>
      <c r="R6" s="9">
        <f t="shared" si="3"/>
        <v>23</v>
      </c>
      <c r="S6" s="10">
        <f t="shared" si="4"/>
        <v>0.75</v>
      </c>
      <c r="T6" s="100"/>
      <c r="U6" s="53" t="s">
        <v>139</v>
      </c>
      <c r="V6" s="9">
        <f t="shared" si="5"/>
        <v>12</v>
      </c>
      <c r="W6" s="10">
        <f t="shared" si="6"/>
        <v>0.75</v>
      </c>
      <c r="X6" s="100"/>
      <c r="Y6" s="53" t="s">
        <v>139</v>
      </c>
      <c r="Z6" s="9">
        <f t="shared" si="7"/>
        <v>4</v>
      </c>
      <c r="AA6" s="10">
        <f t="shared" si="8"/>
        <v>0.75</v>
      </c>
      <c r="AB6" s="100"/>
      <c r="AC6" s="53" t="s">
        <v>139</v>
      </c>
      <c r="AD6" s="9">
        <f t="shared" si="9"/>
        <v>1</v>
      </c>
      <c r="AE6" s="13">
        <f t="shared" si="10"/>
        <v>0.5</v>
      </c>
      <c r="AG6" s="183"/>
      <c r="AH6" s="122" t="str">
        <f t="shared" si="17"/>
        <v>BARGARH</v>
      </c>
      <c r="AI6" s="10">
        <f t="shared" si="11"/>
        <v>0.5</v>
      </c>
      <c r="AJ6" s="10">
        <f t="shared" si="12"/>
        <v>0.75</v>
      </c>
      <c r="AK6" s="10">
        <f t="shared" si="13"/>
        <v>0.75</v>
      </c>
      <c r="AL6" s="10">
        <f t="shared" si="14"/>
        <v>0.75</v>
      </c>
      <c r="AM6" s="10">
        <f t="shared" si="15"/>
        <v>0.5</v>
      </c>
      <c r="AN6" s="10">
        <f t="shared" si="16"/>
        <v>3.25</v>
      </c>
      <c r="AO6" s="13">
        <f>IF(COUNTIF($AN$3:$AN$33,AN6)&gt;1,_xlfn.RANK.EQ(AN6,$AN$3:$AN$33)+COUNTIF(AN$3:$AN6,AN6)-1,_xlfn.RANK.EQ(AN6,$AN$3:$AN$33))</f>
        <v>16</v>
      </c>
    </row>
    <row r="7" spans="1:41" ht="14.5" x14ac:dyDescent="0.35">
      <c r="D7" s="186"/>
      <c r="E7" s="9" t="str">
        <f>'0 Composite Gap Score'!B7</f>
        <v>BHADRAK</v>
      </c>
      <c r="F7" s="27">
        <v>26</v>
      </c>
      <c r="G7" s="27">
        <v>8</v>
      </c>
      <c r="H7" s="27">
        <v>2</v>
      </c>
      <c r="I7" s="27">
        <v>1</v>
      </c>
      <c r="J7" s="28">
        <v>1</v>
      </c>
      <c r="L7" s="177"/>
      <c r="M7" s="122" t="str">
        <f t="shared" si="0"/>
        <v>BHADRAK</v>
      </c>
      <c r="N7" s="9">
        <f t="shared" si="1"/>
        <v>26</v>
      </c>
      <c r="O7" s="10">
        <f t="shared" si="2"/>
        <v>0.25</v>
      </c>
      <c r="P7" s="100"/>
      <c r="Q7" s="53" t="s">
        <v>140</v>
      </c>
      <c r="R7" s="9">
        <f t="shared" si="3"/>
        <v>8</v>
      </c>
      <c r="S7" s="10">
        <f t="shared" si="4"/>
        <v>0.5</v>
      </c>
      <c r="T7" s="100"/>
      <c r="U7" s="53" t="s">
        <v>140</v>
      </c>
      <c r="V7" s="9">
        <f t="shared" si="5"/>
        <v>2</v>
      </c>
      <c r="W7" s="10">
        <f t="shared" si="6"/>
        <v>0.5</v>
      </c>
      <c r="X7" s="100"/>
      <c r="Y7" s="53" t="s">
        <v>140</v>
      </c>
      <c r="Z7" s="9">
        <f t="shared" si="7"/>
        <v>1</v>
      </c>
      <c r="AA7" s="10">
        <f t="shared" si="8"/>
        <v>0.5</v>
      </c>
      <c r="AB7" s="100"/>
      <c r="AC7" s="53" t="s">
        <v>140</v>
      </c>
      <c r="AD7" s="9">
        <f t="shared" si="9"/>
        <v>1</v>
      </c>
      <c r="AE7" s="13">
        <f t="shared" si="10"/>
        <v>0.5</v>
      </c>
      <c r="AG7" s="183"/>
      <c r="AH7" s="122" t="str">
        <f t="shared" si="17"/>
        <v>BHADRAK</v>
      </c>
      <c r="AI7" s="10">
        <f t="shared" si="11"/>
        <v>0.25</v>
      </c>
      <c r="AJ7" s="10">
        <f t="shared" si="12"/>
        <v>0.5</v>
      </c>
      <c r="AK7" s="10">
        <f t="shared" si="13"/>
        <v>0.5</v>
      </c>
      <c r="AL7" s="10">
        <f t="shared" si="14"/>
        <v>0.5</v>
      </c>
      <c r="AM7" s="10">
        <f t="shared" si="15"/>
        <v>0.5</v>
      </c>
      <c r="AN7" s="10">
        <f t="shared" si="16"/>
        <v>2.25</v>
      </c>
      <c r="AO7" s="13">
        <f>IF(COUNTIF($AN$3:$AN$33,AN7)&gt;1,_xlfn.RANK.EQ(AN7,$AN$3:$AN$33)+COUNTIF(AN$3:$AN7,AN7)-1,_xlfn.RANK.EQ(AN7,$AN$3:$AN$33))</f>
        <v>23</v>
      </c>
    </row>
    <row r="8" spans="1:41" ht="14.5" x14ac:dyDescent="0.35">
      <c r="D8" s="186"/>
      <c r="E8" s="9" t="str">
        <f>'0 Composite Gap Score'!B8</f>
        <v>BHUBANESHWAR MC</v>
      </c>
      <c r="F8" s="27">
        <v>442</v>
      </c>
      <c r="G8" s="27">
        <v>92</v>
      </c>
      <c r="H8" s="27">
        <v>16</v>
      </c>
      <c r="I8" s="27">
        <v>20</v>
      </c>
      <c r="J8" s="28">
        <v>37</v>
      </c>
      <c r="L8" s="177"/>
      <c r="M8" s="122" t="str">
        <f t="shared" si="0"/>
        <v>BHUBANESHWAR MC</v>
      </c>
      <c r="N8" s="9">
        <f t="shared" si="1"/>
        <v>442</v>
      </c>
      <c r="O8" s="10">
        <f t="shared" si="2"/>
        <v>1</v>
      </c>
      <c r="P8" s="100"/>
      <c r="Q8" s="53" t="s">
        <v>141</v>
      </c>
      <c r="R8" s="9">
        <f t="shared" si="3"/>
        <v>92</v>
      </c>
      <c r="S8" s="10">
        <f t="shared" si="4"/>
        <v>1</v>
      </c>
      <c r="T8" s="100"/>
      <c r="U8" s="53" t="s">
        <v>141</v>
      </c>
      <c r="V8" s="9">
        <f t="shared" si="5"/>
        <v>16</v>
      </c>
      <c r="W8" s="10">
        <f t="shared" si="6"/>
        <v>1</v>
      </c>
      <c r="X8" s="100"/>
      <c r="Y8" s="53" t="s">
        <v>141</v>
      </c>
      <c r="Z8" s="9">
        <f t="shared" si="7"/>
        <v>20</v>
      </c>
      <c r="AA8" s="10">
        <f t="shared" si="8"/>
        <v>1</v>
      </c>
      <c r="AB8" s="100"/>
      <c r="AC8" s="53" t="s">
        <v>141</v>
      </c>
      <c r="AD8" s="9">
        <f t="shared" si="9"/>
        <v>37</v>
      </c>
      <c r="AE8" s="13">
        <f t="shared" si="10"/>
        <v>1</v>
      </c>
      <c r="AG8" s="183"/>
      <c r="AH8" s="122" t="str">
        <f t="shared" si="17"/>
        <v>BHUBANESHWAR MC</v>
      </c>
      <c r="AI8" s="10">
        <f t="shared" si="11"/>
        <v>1</v>
      </c>
      <c r="AJ8" s="10">
        <f t="shared" si="12"/>
        <v>1</v>
      </c>
      <c r="AK8" s="10">
        <f t="shared" si="13"/>
        <v>1</v>
      </c>
      <c r="AL8" s="10">
        <f t="shared" si="14"/>
        <v>1</v>
      </c>
      <c r="AM8" s="10">
        <f t="shared" si="15"/>
        <v>1</v>
      </c>
      <c r="AN8" s="10">
        <f t="shared" si="16"/>
        <v>5</v>
      </c>
      <c r="AO8" s="13">
        <f>IF(COUNTIF($AN$3:$AN$33,AN8)&gt;1,_xlfn.RANK.EQ(AN8,$AN$3:$AN$33)+COUNTIF(AN$3:$AN8,AN8)-1,_xlfn.RANK.EQ(AN8,$AN$3:$AN$33))</f>
        <v>1</v>
      </c>
    </row>
    <row r="9" spans="1:41" ht="14.5" x14ac:dyDescent="0.35">
      <c r="D9" s="186"/>
      <c r="E9" s="9" t="str">
        <f>'0 Composite Gap Score'!B9</f>
        <v>BOUDH</v>
      </c>
      <c r="F9" s="27">
        <v>5</v>
      </c>
      <c r="G9" s="27">
        <v>0</v>
      </c>
      <c r="H9" s="27">
        <v>0</v>
      </c>
      <c r="I9" s="27">
        <v>1</v>
      </c>
      <c r="J9" s="28">
        <v>0</v>
      </c>
      <c r="L9" s="177"/>
      <c r="M9" s="122" t="str">
        <f t="shared" si="0"/>
        <v>BOUDH</v>
      </c>
      <c r="N9" s="9">
        <f t="shared" si="1"/>
        <v>5</v>
      </c>
      <c r="O9" s="10">
        <f t="shared" si="2"/>
        <v>0.25</v>
      </c>
      <c r="P9" s="100"/>
      <c r="Q9" s="53" t="s">
        <v>142</v>
      </c>
      <c r="R9" s="9">
        <f t="shared" si="3"/>
        <v>0</v>
      </c>
      <c r="S9" s="10">
        <f t="shared" si="4"/>
        <v>0.25</v>
      </c>
      <c r="T9" s="100"/>
      <c r="U9" s="53" t="s">
        <v>142</v>
      </c>
      <c r="V9" s="9">
        <f t="shared" si="5"/>
        <v>0</v>
      </c>
      <c r="W9" s="10">
        <f t="shared" si="6"/>
        <v>0.25</v>
      </c>
      <c r="X9" s="100"/>
      <c r="Y9" s="53" t="s">
        <v>142</v>
      </c>
      <c r="Z9" s="9">
        <f t="shared" si="7"/>
        <v>1</v>
      </c>
      <c r="AA9" s="10">
        <f t="shared" si="8"/>
        <v>0.5</v>
      </c>
      <c r="AB9" s="100"/>
      <c r="AC9" s="53" t="s">
        <v>142</v>
      </c>
      <c r="AD9" s="9">
        <f t="shared" si="9"/>
        <v>0</v>
      </c>
      <c r="AE9" s="13">
        <f t="shared" si="10"/>
        <v>0.25</v>
      </c>
      <c r="AG9" s="183"/>
      <c r="AH9" s="122" t="str">
        <f t="shared" si="17"/>
        <v>BOUDH</v>
      </c>
      <c r="AI9" s="10">
        <f t="shared" si="11"/>
        <v>0.25</v>
      </c>
      <c r="AJ9" s="10">
        <f t="shared" si="12"/>
        <v>0.25</v>
      </c>
      <c r="AK9" s="10">
        <f t="shared" si="13"/>
        <v>0.25</v>
      </c>
      <c r="AL9" s="10">
        <f t="shared" si="14"/>
        <v>0.5</v>
      </c>
      <c r="AM9" s="10">
        <f t="shared" si="15"/>
        <v>0.25</v>
      </c>
      <c r="AN9" s="10">
        <f t="shared" si="16"/>
        <v>1.5</v>
      </c>
      <c r="AO9" s="13">
        <f>IF(COUNTIF($AN$3:$AN$33,AN9)&gt;1,_xlfn.RANK.EQ(AN9,$AN$3:$AN$33)+COUNTIF(AN$3:$AN9,AN9)-1,_xlfn.RANK.EQ(AN9,$AN$3:$AN$33))</f>
        <v>28</v>
      </c>
    </row>
    <row r="10" spans="1:41" ht="14.5" x14ac:dyDescent="0.35">
      <c r="D10" s="186"/>
      <c r="E10" s="9" t="str">
        <f>'0 Composite Gap Score'!B10</f>
        <v>CUTTACK</v>
      </c>
      <c r="F10" s="27">
        <v>882</v>
      </c>
      <c r="G10" s="27">
        <v>105</v>
      </c>
      <c r="H10" s="27">
        <v>19</v>
      </c>
      <c r="I10" s="27">
        <v>20</v>
      </c>
      <c r="J10" s="28">
        <v>13</v>
      </c>
      <c r="L10" s="177"/>
      <c r="M10" s="122" t="str">
        <f t="shared" si="0"/>
        <v>CUTTACK</v>
      </c>
      <c r="N10" s="9">
        <f t="shared" si="1"/>
        <v>882</v>
      </c>
      <c r="O10" s="10">
        <f t="shared" si="2"/>
        <v>1</v>
      </c>
      <c r="P10" s="100"/>
      <c r="Q10" s="53" t="s">
        <v>143</v>
      </c>
      <c r="R10" s="9">
        <f t="shared" si="3"/>
        <v>105</v>
      </c>
      <c r="S10" s="10">
        <f t="shared" si="4"/>
        <v>1</v>
      </c>
      <c r="T10" s="100"/>
      <c r="U10" s="53" t="s">
        <v>143</v>
      </c>
      <c r="V10" s="9">
        <f t="shared" si="5"/>
        <v>19</v>
      </c>
      <c r="W10" s="10">
        <f t="shared" si="6"/>
        <v>1</v>
      </c>
      <c r="X10" s="100"/>
      <c r="Y10" s="53" t="s">
        <v>143</v>
      </c>
      <c r="Z10" s="9">
        <f t="shared" si="7"/>
        <v>20</v>
      </c>
      <c r="AA10" s="10">
        <f t="shared" si="8"/>
        <v>1</v>
      </c>
      <c r="AB10" s="100"/>
      <c r="AC10" s="53" t="s">
        <v>143</v>
      </c>
      <c r="AD10" s="9">
        <f t="shared" si="9"/>
        <v>13</v>
      </c>
      <c r="AE10" s="13">
        <f t="shared" si="10"/>
        <v>0.75</v>
      </c>
      <c r="AG10" s="183"/>
      <c r="AH10" s="122" t="str">
        <f t="shared" si="17"/>
        <v>CUTTACK</v>
      </c>
      <c r="AI10" s="10">
        <f t="shared" si="11"/>
        <v>1</v>
      </c>
      <c r="AJ10" s="10">
        <f t="shared" si="12"/>
        <v>1</v>
      </c>
      <c r="AK10" s="10">
        <f t="shared" si="13"/>
        <v>1</v>
      </c>
      <c r="AL10" s="10">
        <f t="shared" si="14"/>
        <v>1</v>
      </c>
      <c r="AM10" s="10">
        <f t="shared" si="15"/>
        <v>0.75</v>
      </c>
      <c r="AN10" s="10">
        <f t="shared" si="16"/>
        <v>4.75</v>
      </c>
      <c r="AO10" s="13">
        <f>IF(COUNTIF($AN$3:$AN$33,AN10)&gt;1,_xlfn.RANK.EQ(AN10,$AN$3:$AN$33)+COUNTIF(AN$3:$AN10,AN10)-1,_xlfn.RANK.EQ(AN10,$AN$3:$AN$33))</f>
        <v>4</v>
      </c>
    </row>
    <row r="11" spans="1:41" ht="14.5" x14ac:dyDescent="0.35">
      <c r="D11" s="186"/>
      <c r="E11" s="9" t="str">
        <f>'0 Composite Gap Score'!B11</f>
        <v>DEOGARH</v>
      </c>
      <c r="F11" s="27">
        <v>11</v>
      </c>
      <c r="G11" s="27">
        <v>2</v>
      </c>
      <c r="H11" s="27">
        <v>2</v>
      </c>
      <c r="I11" s="27">
        <v>0</v>
      </c>
      <c r="J11" s="28">
        <v>0</v>
      </c>
      <c r="L11" s="177"/>
      <c r="M11" s="122" t="str">
        <f t="shared" si="0"/>
        <v>DEOGARH</v>
      </c>
      <c r="N11" s="9">
        <f t="shared" si="1"/>
        <v>11</v>
      </c>
      <c r="O11" s="10">
        <f t="shared" si="2"/>
        <v>0.25</v>
      </c>
      <c r="P11" s="100"/>
      <c r="Q11" s="53" t="s">
        <v>144</v>
      </c>
      <c r="R11" s="9">
        <f t="shared" si="3"/>
        <v>2</v>
      </c>
      <c r="S11" s="10">
        <f t="shared" si="4"/>
        <v>0.25</v>
      </c>
      <c r="T11" s="100"/>
      <c r="U11" s="53" t="s">
        <v>144</v>
      </c>
      <c r="V11" s="9">
        <f t="shared" si="5"/>
        <v>2</v>
      </c>
      <c r="W11" s="10">
        <f t="shared" si="6"/>
        <v>0.5</v>
      </c>
      <c r="X11" s="100"/>
      <c r="Y11" s="53" t="s">
        <v>144</v>
      </c>
      <c r="Z11" s="9">
        <f t="shared" si="7"/>
        <v>0</v>
      </c>
      <c r="AA11" s="10">
        <f t="shared" si="8"/>
        <v>0.25</v>
      </c>
      <c r="AB11" s="100"/>
      <c r="AC11" s="53" t="s">
        <v>144</v>
      </c>
      <c r="AD11" s="9">
        <f t="shared" si="9"/>
        <v>0</v>
      </c>
      <c r="AE11" s="13">
        <f t="shared" si="10"/>
        <v>0.25</v>
      </c>
      <c r="AG11" s="183"/>
      <c r="AH11" s="122" t="str">
        <f t="shared" si="17"/>
        <v>DEOGARH</v>
      </c>
      <c r="AI11" s="10">
        <f t="shared" si="11"/>
        <v>0.25</v>
      </c>
      <c r="AJ11" s="10">
        <f t="shared" si="12"/>
        <v>0.25</v>
      </c>
      <c r="AK11" s="10">
        <f t="shared" si="13"/>
        <v>0.5</v>
      </c>
      <c r="AL11" s="10">
        <f t="shared" si="14"/>
        <v>0.25</v>
      </c>
      <c r="AM11" s="10">
        <f t="shared" si="15"/>
        <v>0.25</v>
      </c>
      <c r="AN11" s="10">
        <f t="shared" si="16"/>
        <v>1.5</v>
      </c>
      <c r="AO11" s="13">
        <f>IF(COUNTIF($AN$3:$AN$33,AN11)&gt;1,_xlfn.RANK.EQ(AN11,$AN$3:$AN$33)+COUNTIF(AN$3:$AN11,AN11)-1,_xlfn.RANK.EQ(AN11,$AN$3:$AN$33))</f>
        <v>29</v>
      </c>
    </row>
    <row r="12" spans="1:41" ht="14.5" x14ac:dyDescent="0.35">
      <c r="D12" s="186"/>
      <c r="E12" s="9" t="str">
        <f>'0 Composite Gap Score'!B12</f>
        <v>DHENKANAL</v>
      </c>
      <c r="F12" s="27">
        <v>562</v>
      </c>
      <c r="G12" s="27">
        <v>3</v>
      </c>
      <c r="H12" s="27">
        <v>5</v>
      </c>
      <c r="I12" s="27">
        <v>11</v>
      </c>
      <c r="J12" s="28">
        <v>9</v>
      </c>
      <c r="L12" s="177"/>
      <c r="M12" s="122" t="str">
        <f t="shared" si="0"/>
        <v>DHENKANAL</v>
      </c>
      <c r="N12" s="9">
        <f t="shared" si="1"/>
        <v>562</v>
      </c>
      <c r="O12" s="10">
        <f t="shared" si="2"/>
        <v>1</v>
      </c>
      <c r="P12" s="100"/>
      <c r="Q12" s="53" t="s">
        <v>145</v>
      </c>
      <c r="R12" s="9">
        <f t="shared" si="3"/>
        <v>3</v>
      </c>
      <c r="S12" s="10">
        <f t="shared" si="4"/>
        <v>0.25</v>
      </c>
      <c r="T12" s="100"/>
      <c r="U12" s="53" t="s">
        <v>145</v>
      </c>
      <c r="V12" s="9">
        <f t="shared" si="5"/>
        <v>5</v>
      </c>
      <c r="W12" s="10">
        <f t="shared" si="6"/>
        <v>0.5</v>
      </c>
      <c r="X12" s="100"/>
      <c r="Y12" s="53" t="s">
        <v>145</v>
      </c>
      <c r="Z12" s="9">
        <f t="shared" si="7"/>
        <v>11</v>
      </c>
      <c r="AA12" s="10">
        <f t="shared" si="8"/>
        <v>0.75</v>
      </c>
      <c r="AB12" s="100"/>
      <c r="AC12" s="53" t="s">
        <v>145</v>
      </c>
      <c r="AD12" s="9">
        <f t="shared" si="9"/>
        <v>9</v>
      </c>
      <c r="AE12" s="13">
        <f t="shared" si="10"/>
        <v>0.75</v>
      </c>
      <c r="AG12" s="183"/>
      <c r="AH12" s="122" t="str">
        <f t="shared" si="17"/>
        <v>DHENKANAL</v>
      </c>
      <c r="AI12" s="10">
        <f t="shared" si="11"/>
        <v>1</v>
      </c>
      <c r="AJ12" s="10">
        <f t="shared" si="12"/>
        <v>0.25</v>
      </c>
      <c r="AK12" s="10">
        <f t="shared" si="13"/>
        <v>0.5</v>
      </c>
      <c r="AL12" s="10">
        <f t="shared" si="14"/>
        <v>0.75</v>
      </c>
      <c r="AM12" s="10">
        <f t="shared" si="15"/>
        <v>0.75</v>
      </c>
      <c r="AN12" s="10">
        <f t="shared" si="16"/>
        <v>3.25</v>
      </c>
      <c r="AO12" s="13">
        <f>IF(COUNTIF($AN$3:$AN$33,AN12)&gt;1,_xlfn.RANK.EQ(AN12,$AN$3:$AN$33)+COUNTIF(AN$3:$AN12,AN12)-1,_xlfn.RANK.EQ(AN12,$AN$3:$AN$33))</f>
        <v>17</v>
      </c>
    </row>
    <row r="13" spans="1:41" ht="14.5" x14ac:dyDescent="0.35">
      <c r="D13" s="186"/>
      <c r="E13" s="9" t="str">
        <f>'0 Composite Gap Score'!B13</f>
        <v>GAJAPATI</v>
      </c>
      <c r="F13" s="27">
        <v>138</v>
      </c>
      <c r="G13" s="27">
        <v>4</v>
      </c>
      <c r="H13" s="27">
        <v>2</v>
      </c>
      <c r="I13" s="27">
        <v>0</v>
      </c>
      <c r="J13" s="28">
        <v>1</v>
      </c>
      <c r="L13" s="177"/>
      <c r="M13" s="122" t="str">
        <f t="shared" si="0"/>
        <v>GAJAPATI</v>
      </c>
      <c r="N13" s="9">
        <f t="shared" si="1"/>
        <v>138</v>
      </c>
      <c r="O13" s="10">
        <f t="shared" si="2"/>
        <v>0.5</v>
      </c>
      <c r="P13" s="100"/>
      <c r="Q13" s="53" t="s">
        <v>146</v>
      </c>
      <c r="R13" s="9">
        <f t="shared" si="3"/>
        <v>4</v>
      </c>
      <c r="S13" s="10">
        <f t="shared" si="4"/>
        <v>0.5</v>
      </c>
      <c r="T13" s="100"/>
      <c r="U13" s="53" t="s">
        <v>146</v>
      </c>
      <c r="V13" s="9">
        <f t="shared" si="5"/>
        <v>2</v>
      </c>
      <c r="W13" s="10">
        <f t="shared" si="6"/>
        <v>0.5</v>
      </c>
      <c r="X13" s="100"/>
      <c r="Y13" s="53" t="s">
        <v>146</v>
      </c>
      <c r="Z13" s="9">
        <f t="shared" si="7"/>
        <v>0</v>
      </c>
      <c r="AA13" s="10">
        <f t="shared" si="8"/>
        <v>0.25</v>
      </c>
      <c r="AB13" s="100"/>
      <c r="AC13" s="53" t="s">
        <v>146</v>
      </c>
      <c r="AD13" s="9">
        <f t="shared" si="9"/>
        <v>1</v>
      </c>
      <c r="AE13" s="13">
        <f t="shared" si="10"/>
        <v>0.5</v>
      </c>
      <c r="AG13" s="183"/>
      <c r="AH13" s="122" t="str">
        <f t="shared" si="17"/>
        <v>GAJAPATI</v>
      </c>
      <c r="AI13" s="10">
        <f t="shared" si="11"/>
        <v>0.5</v>
      </c>
      <c r="AJ13" s="10">
        <f t="shared" si="12"/>
        <v>0.5</v>
      </c>
      <c r="AK13" s="10">
        <f t="shared" si="13"/>
        <v>0.5</v>
      </c>
      <c r="AL13" s="10">
        <f t="shared" si="14"/>
        <v>0.25</v>
      </c>
      <c r="AM13" s="10">
        <f t="shared" si="15"/>
        <v>0.5</v>
      </c>
      <c r="AN13" s="10">
        <f t="shared" si="16"/>
        <v>2.25</v>
      </c>
      <c r="AO13" s="13">
        <f>IF(COUNTIF($AN$3:$AN$33,AN13)&gt;1,_xlfn.RANK.EQ(AN13,$AN$3:$AN$33)+COUNTIF(AN$3:$AN13,AN13)-1,_xlfn.RANK.EQ(AN13,$AN$3:$AN$33))</f>
        <v>24</v>
      </c>
    </row>
    <row r="14" spans="1:41" ht="14.5" x14ac:dyDescent="0.35">
      <c r="D14" s="186"/>
      <c r="E14" s="9" t="str">
        <f>'0 Composite Gap Score'!B14</f>
        <v>GANJAM</v>
      </c>
      <c r="F14" s="27">
        <v>571</v>
      </c>
      <c r="G14" s="27">
        <v>64</v>
      </c>
      <c r="H14" s="27">
        <v>5</v>
      </c>
      <c r="I14" s="27">
        <v>4</v>
      </c>
      <c r="J14" s="28">
        <v>14</v>
      </c>
      <c r="L14" s="177"/>
      <c r="M14" s="122" t="str">
        <f t="shared" si="0"/>
        <v>GANJAM</v>
      </c>
      <c r="N14" s="9">
        <f t="shared" si="1"/>
        <v>571</v>
      </c>
      <c r="O14" s="10">
        <f t="shared" si="2"/>
        <v>1</v>
      </c>
      <c r="P14" s="100"/>
      <c r="Q14" s="53" t="s">
        <v>147</v>
      </c>
      <c r="R14" s="9">
        <f t="shared" si="3"/>
        <v>64</v>
      </c>
      <c r="S14" s="10">
        <f t="shared" si="4"/>
        <v>1</v>
      </c>
      <c r="T14" s="100"/>
      <c r="U14" s="53" t="s">
        <v>147</v>
      </c>
      <c r="V14" s="9">
        <f t="shared" si="5"/>
        <v>5</v>
      </c>
      <c r="W14" s="10">
        <f t="shared" si="6"/>
        <v>0.5</v>
      </c>
      <c r="X14" s="100"/>
      <c r="Y14" s="53" t="s">
        <v>147</v>
      </c>
      <c r="Z14" s="9">
        <f t="shared" si="7"/>
        <v>4</v>
      </c>
      <c r="AA14" s="10">
        <f t="shared" si="8"/>
        <v>0.75</v>
      </c>
      <c r="AB14" s="100"/>
      <c r="AC14" s="53" t="s">
        <v>147</v>
      </c>
      <c r="AD14" s="9">
        <f t="shared" si="9"/>
        <v>14</v>
      </c>
      <c r="AE14" s="13">
        <f t="shared" si="10"/>
        <v>1</v>
      </c>
      <c r="AG14" s="183"/>
      <c r="AH14" s="122" t="str">
        <f t="shared" si="17"/>
        <v>GANJAM</v>
      </c>
      <c r="AI14" s="10">
        <f t="shared" si="11"/>
        <v>1</v>
      </c>
      <c r="AJ14" s="10">
        <f t="shared" si="12"/>
        <v>1</v>
      </c>
      <c r="AK14" s="10">
        <f t="shared" si="13"/>
        <v>0.5</v>
      </c>
      <c r="AL14" s="10">
        <f t="shared" si="14"/>
        <v>0.75</v>
      </c>
      <c r="AM14" s="10">
        <f t="shared" si="15"/>
        <v>1</v>
      </c>
      <c r="AN14" s="10">
        <f t="shared" si="16"/>
        <v>4.25</v>
      </c>
      <c r="AO14" s="13">
        <f>IF(COUNTIF($AN$3:$AN$33,AN14)&gt;1,_xlfn.RANK.EQ(AN14,$AN$3:$AN$33)+COUNTIF(AN$3:$AN14,AN14)-1,_xlfn.RANK.EQ(AN14,$AN$3:$AN$33))</f>
        <v>7</v>
      </c>
    </row>
    <row r="15" spans="1:41" ht="14.5" x14ac:dyDescent="0.35">
      <c r="D15" s="186"/>
      <c r="E15" s="9" t="str">
        <f>'0 Composite Gap Score'!B15</f>
        <v>JAGATSINGHAPUR</v>
      </c>
      <c r="F15" s="27">
        <v>8</v>
      </c>
      <c r="G15" s="27">
        <v>0</v>
      </c>
      <c r="H15" s="27">
        <v>0</v>
      </c>
      <c r="I15" s="27">
        <v>0</v>
      </c>
      <c r="J15" s="28">
        <v>0</v>
      </c>
      <c r="L15" s="177"/>
      <c r="M15" s="122" t="str">
        <f t="shared" si="0"/>
        <v>JAGATSINGHAPUR</v>
      </c>
      <c r="N15" s="9">
        <f t="shared" si="1"/>
        <v>8</v>
      </c>
      <c r="O15" s="10">
        <f t="shared" si="2"/>
        <v>0.25</v>
      </c>
      <c r="P15" s="100"/>
      <c r="Q15" s="53" t="s">
        <v>148</v>
      </c>
      <c r="R15" s="9">
        <f t="shared" si="3"/>
        <v>0</v>
      </c>
      <c r="S15" s="10">
        <f t="shared" si="4"/>
        <v>0.25</v>
      </c>
      <c r="T15" s="100"/>
      <c r="U15" s="53" t="s">
        <v>148</v>
      </c>
      <c r="V15" s="9">
        <f t="shared" si="5"/>
        <v>0</v>
      </c>
      <c r="W15" s="10">
        <f t="shared" si="6"/>
        <v>0.25</v>
      </c>
      <c r="X15" s="100"/>
      <c r="Y15" s="53" t="s">
        <v>148</v>
      </c>
      <c r="Z15" s="9">
        <f t="shared" si="7"/>
        <v>0</v>
      </c>
      <c r="AA15" s="10">
        <f t="shared" si="8"/>
        <v>0.25</v>
      </c>
      <c r="AB15" s="100"/>
      <c r="AC15" s="53" t="s">
        <v>148</v>
      </c>
      <c r="AD15" s="9">
        <f t="shared" si="9"/>
        <v>0</v>
      </c>
      <c r="AE15" s="13">
        <f t="shared" si="10"/>
        <v>0.25</v>
      </c>
      <c r="AG15" s="183"/>
      <c r="AH15" s="122" t="str">
        <f t="shared" si="17"/>
        <v>JAGATSINGHAPUR</v>
      </c>
      <c r="AI15" s="10">
        <f t="shared" si="11"/>
        <v>0.25</v>
      </c>
      <c r="AJ15" s="10">
        <f t="shared" si="12"/>
        <v>0.25</v>
      </c>
      <c r="AK15" s="10">
        <f t="shared" si="13"/>
        <v>0.25</v>
      </c>
      <c r="AL15" s="10">
        <f t="shared" si="14"/>
        <v>0.25</v>
      </c>
      <c r="AM15" s="10">
        <f t="shared" si="15"/>
        <v>0.25</v>
      </c>
      <c r="AN15" s="10">
        <f t="shared" si="16"/>
        <v>1.25</v>
      </c>
      <c r="AO15" s="13">
        <f>IF(COUNTIF($AN$3:$AN$33,AN15)&gt;1,_xlfn.RANK.EQ(AN15,$AN$3:$AN$33)+COUNTIF(AN$3:$AN15,AN15)-1,_xlfn.RANK.EQ(AN15,$AN$3:$AN$33))</f>
        <v>31</v>
      </c>
    </row>
    <row r="16" spans="1:41" ht="14.5" x14ac:dyDescent="0.35">
      <c r="D16" s="186"/>
      <c r="E16" s="9" t="str">
        <f>'0 Composite Gap Score'!B16</f>
        <v>JAJAPUR</v>
      </c>
      <c r="F16" s="27">
        <v>281</v>
      </c>
      <c r="G16" s="27">
        <v>10</v>
      </c>
      <c r="H16" s="27">
        <v>7</v>
      </c>
      <c r="I16" s="27">
        <v>5</v>
      </c>
      <c r="J16" s="28">
        <v>4</v>
      </c>
      <c r="L16" s="177"/>
      <c r="M16" s="122" t="str">
        <f t="shared" si="0"/>
        <v>JAJAPUR</v>
      </c>
      <c r="N16" s="9">
        <f t="shared" si="1"/>
        <v>281</v>
      </c>
      <c r="O16" s="10">
        <f t="shared" si="2"/>
        <v>0.75</v>
      </c>
      <c r="P16" s="100"/>
      <c r="Q16" s="53" t="s">
        <v>149</v>
      </c>
      <c r="R16" s="9">
        <f t="shared" si="3"/>
        <v>10</v>
      </c>
      <c r="S16" s="10">
        <f t="shared" si="4"/>
        <v>0.5</v>
      </c>
      <c r="T16" s="100"/>
      <c r="U16" s="53" t="s">
        <v>149</v>
      </c>
      <c r="V16" s="9">
        <f t="shared" si="5"/>
        <v>7</v>
      </c>
      <c r="W16" s="10">
        <f t="shared" si="6"/>
        <v>0.75</v>
      </c>
      <c r="X16" s="100"/>
      <c r="Y16" s="53" t="s">
        <v>149</v>
      </c>
      <c r="Z16" s="9">
        <f t="shared" si="7"/>
        <v>5</v>
      </c>
      <c r="AA16" s="10">
        <f t="shared" si="8"/>
        <v>0.75</v>
      </c>
      <c r="AB16" s="100"/>
      <c r="AC16" s="53" t="s">
        <v>149</v>
      </c>
      <c r="AD16" s="9">
        <f t="shared" si="9"/>
        <v>4</v>
      </c>
      <c r="AE16" s="13">
        <f t="shared" si="10"/>
        <v>0.75</v>
      </c>
      <c r="AG16" s="183"/>
      <c r="AH16" s="122" t="str">
        <f t="shared" si="17"/>
        <v>JAJAPUR</v>
      </c>
      <c r="AI16" s="10">
        <f t="shared" si="11"/>
        <v>0.75</v>
      </c>
      <c r="AJ16" s="10">
        <f t="shared" si="12"/>
        <v>0.5</v>
      </c>
      <c r="AK16" s="10">
        <f t="shared" si="13"/>
        <v>0.75</v>
      </c>
      <c r="AL16" s="10">
        <f t="shared" si="14"/>
        <v>0.75</v>
      </c>
      <c r="AM16" s="10">
        <f t="shared" si="15"/>
        <v>0.75</v>
      </c>
      <c r="AN16" s="10">
        <f t="shared" si="16"/>
        <v>3.5</v>
      </c>
      <c r="AO16" s="13">
        <f>IF(COUNTIF($AN$3:$AN$33,AN16)&gt;1,_xlfn.RANK.EQ(AN16,$AN$3:$AN$33)+COUNTIF(AN$3:$AN16,AN16)-1,_xlfn.RANK.EQ(AN16,$AN$3:$AN$33))</f>
        <v>12</v>
      </c>
    </row>
    <row r="17" spans="4:41" ht="14.5" x14ac:dyDescent="0.35">
      <c r="D17" s="186"/>
      <c r="E17" s="9" t="str">
        <f>'0 Composite Gap Score'!B17</f>
        <v>JHARSUGUDA</v>
      </c>
      <c r="F17" s="27">
        <v>93</v>
      </c>
      <c r="G17" s="27">
        <v>37</v>
      </c>
      <c r="H17" s="27">
        <v>0</v>
      </c>
      <c r="I17" s="27">
        <v>0</v>
      </c>
      <c r="J17" s="28">
        <v>1</v>
      </c>
      <c r="L17" s="177"/>
      <c r="M17" s="122" t="str">
        <f t="shared" si="0"/>
        <v>JHARSUGUDA</v>
      </c>
      <c r="N17" s="9">
        <f t="shared" si="1"/>
        <v>93</v>
      </c>
      <c r="O17" s="10">
        <f t="shared" si="2"/>
        <v>0.5</v>
      </c>
      <c r="P17" s="100"/>
      <c r="Q17" s="53" t="s">
        <v>150</v>
      </c>
      <c r="R17" s="9">
        <f t="shared" si="3"/>
        <v>37</v>
      </c>
      <c r="S17" s="10">
        <f t="shared" si="4"/>
        <v>0.75</v>
      </c>
      <c r="T17" s="100"/>
      <c r="U17" s="53" t="s">
        <v>150</v>
      </c>
      <c r="V17" s="9">
        <f t="shared" si="5"/>
        <v>0</v>
      </c>
      <c r="W17" s="10">
        <f t="shared" si="6"/>
        <v>0.25</v>
      </c>
      <c r="X17" s="100"/>
      <c r="Y17" s="53" t="s">
        <v>150</v>
      </c>
      <c r="Z17" s="9">
        <f t="shared" si="7"/>
        <v>0</v>
      </c>
      <c r="AA17" s="10">
        <f t="shared" si="8"/>
        <v>0.25</v>
      </c>
      <c r="AB17" s="100"/>
      <c r="AC17" s="53" t="s">
        <v>150</v>
      </c>
      <c r="AD17" s="9">
        <f t="shared" si="9"/>
        <v>1</v>
      </c>
      <c r="AE17" s="13">
        <f t="shared" si="10"/>
        <v>0.5</v>
      </c>
      <c r="AG17" s="183"/>
      <c r="AH17" s="122" t="str">
        <f t="shared" si="17"/>
        <v>JHARSUGUDA</v>
      </c>
      <c r="AI17" s="10">
        <f t="shared" si="11"/>
        <v>0.5</v>
      </c>
      <c r="AJ17" s="10">
        <f t="shared" si="12"/>
        <v>0.75</v>
      </c>
      <c r="AK17" s="10">
        <f t="shared" si="13"/>
        <v>0.25</v>
      </c>
      <c r="AL17" s="10">
        <f t="shared" si="14"/>
        <v>0.25</v>
      </c>
      <c r="AM17" s="10">
        <f t="shared" si="15"/>
        <v>0.5</v>
      </c>
      <c r="AN17" s="10">
        <f t="shared" si="16"/>
        <v>2.25</v>
      </c>
      <c r="AO17" s="13">
        <f>IF(COUNTIF($AN$3:$AN$33,AN17)&gt;1,_xlfn.RANK.EQ(AN17,$AN$3:$AN$33)+COUNTIF(AN$3:$AN17,AN17)-1,_xlfn.RANK.EQ(AN17,$AN$3:$AN$33))</f>
        <v>25</v>
      </c>
    </row>
    <row r="18" spans="4:41" ht="14.5" x14ac:dyDescent="0.35">
      <c r="D18" s="186"/>
      <c r="E18" s="9" t="str">
        <f>'0 Composite Gap Score'!B18</f>
        <v>KALAHANDI</v>
      </c>
      <c r="F18" s="27">
        <v>249</v>
      </c>
      <c r="G18" s="27">
        <v>22</v>
      </c>
      <c r="H18" s="27">
        <v>19</v>
      </c>
      <c r="I18" s="27">
        <v>17</v>
      </c>
      <c r="J18" s="28">
        <v>32</v>
      </c>
      <c r="L18" s="177"/>
      <c r="M18" s="122" t="str">
        <f t="shared" si="0"/>
        <v>KALAHANDI</v>
      </c>
      <c r="N18" s="9">
        <f t="shared" si="1"/>
        <v>249</v>
      </c>
      <c r="O18" s="10">
        <f t="shared" si="2"/>
        <v>0.75</v>
      </c>
      <c r="P18" s="100"/>
      <c r="Q18" s="53" t="s">
        <v>151</v>
      </c>
      <c r="R18" s="9">
        <f t="shared" si="3"/>
        <v>22</v>
      </c>
      <c r="S18" s="10">
        <f t="shared" si="4"/>
        <v>0.75</v>
      </c>
      <c r="T18" s="100"/>
      <c r="U18" s="53" t="s">
        <v>151</v>
      </c>
      <c r="V18" s="9">
        <f t="shared" si="5"/>
        <v>19</v>
      </c>
      <c r="W18" s="10">
        <f t="shared" si="6"/>
        <v>1</v>
      </c>
      <c r="X18" s="100"/>
      <c r="Y18" s="53" t="s">
        <v>151</v>
      </c>
      <c r="Z18" s="9">
        <f t="shared" si="7"/>
        <v>17</v>
      </c>
      <c r="AA18" s="10">
        <f t="shared" si="8"/>
        <v>1</v>
      </c>
      <c r="AB18" s="100"/>
      <c r="AC18" s="53" t="s">
        <v>151</v>
      </c>
      <c r="AD18" s="9">
        <f t="shared" si="9"/>
        <v>32</v>
      </c>
      <c r="AE18" s="13">
        <f t="shared" si="10"/>
        <v>1</v>
      </c>
      <c r="AG18" s="183"/>
      <c r="AH18" s="122" t="str">
        <f t="shared" si="17"/>
        <v>KALAHANDI</v>
      </c>
      <c r="AI18" s="10">
        <f t="shared" si="11"/>
        <v>0.75</v>
      </c>
      <c r="AJ18" s="10">
        <f t="shared" si="12"/>
        <v>0.75</v>
      </c>
      <c r="AK18" s="10">
        <f t="shared" si="13"/>
        <v>1</v>
      </c>
      <c r="AL18" s="10">
        <f t="shared" si="14"/>
        <v>1</v>
      </c>
      <c r="AM18" s="10">
        <f t="shared" si="15"/>
        <v>1</v>
      </c>
      <c r="AN18" s="10">
        <f t="shared" si="16"/>
        <v>4.5</v>
      </c>
      <c r="AO18" s="13">
        <f>IF(COUNTIF($AN$3:$AN$33,AN18)&gt;1,_xlfn.RANK.EQ(AN18,$AN$3:$AN$33)+COUNTIF(AN$3:$AN18,AN18)-1,_xlfn.RANK.EQ(AN18,$AN$3:$AN$33))</f>
        <v>6</v>
      </c>
    </row>
    <row r="19" spans="4:41" ht="14.5" x14ac:dyDescent="0.35">
      <c r="D19" s="186"/>
      <c r="E19" s="9" t="str">
        <f>'0 Composite Gap Score'!B19</f>
        <v>KANDHAMAL</v>
      </c>
      <c r="F19" s="27">
        <v>119</v>
      </c>
      <c r="G19" s="27">
        <v>24</v>
      </c>
      <c r="H19" s="27">
        <v>3</v>
      </c>
      <c r="I19" s="27">
        <v>3</v>
      </c>
      <c r="J19" s="28">
        <v>2</v>
      </c>
      <c r="L19" s="177"/>
      <c r="M19" s="122" t="str">
        <f t="shared" si="0"/>
        <v>KANDHAMAL</v>
      </c>
      <c r="N19" s="9">
        <f t="shared" si="1"/>
        <v>119</v>
      </c>
      <c r="O19" s="10">
        <f t="shared" si="2"/>
        <v>0.5</v>
      </c>
      <c r="P19" s="100"/>
      <c r="Q19" s="53" t="s">
        <v>152</v>
      </c>
      <c r="R19" s="9">
        <f t="shared" si="3"/>
        <v>24</v>
      </c>
      <c r="S19" s="10">
        <f t="shared" si="4"/>
        <v>0.75</v>
      </c>
      <c r="T19" s="100"/>
      <c r="U19" s="53" t="s">
        <v>152</v>
      </c>
      <c r="V19" s="9">
        <f t="shared" si="5"/>
        <v>3</v>
      </c>
      <c r="W19" s="10">
        <f t="shared" si="6"/>
        <v>0.5</v>
      </c>
      <c r="X19" s="100"/>
      <c r="Y19" s="53" t="s">
        <v>152</v>
      </c>
      <c r="Z19" s="9">
        <f t="shared" si="7"/>
        <v>3</v>
      </c>
      <c r="AA19" s="10">
        <f t="shared" si="8"/>
        <v>0.5</v>
      </c>
      <c r="AB19" s="100"/>
      <c r="AC19" s="53" t="s">
        <v>152</v>
      </c>
      <c r="AD19" s="9">
        <f t="shared" si="9"/>
        <v>2</v>
      </c>
      <c r="AE19" s="13">
        <f t="shared" si="10"/>
        <v>0.5</v>
      </c>
      <c r="AG19" s="183"/>
      <c r="AH19" s="122" t="str">
        <f t="shared" si="17"/>
        <v>KANDHAMAL</v>
      </c>
      <c r="AI19" s="10">
        <f t="shared" si="11"/>
        <v>0.5</v>
      </c>
      <c r="AJ19" s="10">
        <f t="shared" si="12"/>
        <v>0.75</v>
      </c>
      <c r="AK19" s="10">
        <f t="shared" si="13"/>
        <v>0.5</v>
      </c>
      <c r="AL19" s="10">
        <f t="shared" si="14"/>
        <v>0.5</v>
      </c>
      <c r="AM19" s="10">
        <f t="shared" si="15"/>
        <v>0.5</v>
      </c>
      <c r="AN19" s="10">
        <f t="shared" si="16"/>
        <v>2.75</v>
      </c>
      <c r="AO19" s="13">
        <f>IF(COUNTIF($AN$3:$AN$33,AN19)&gt;1,_xlfn.RANK.EQ(AN19,$AN$3:$AN$33)+COUNTIF(AN$3:$AN19,AN19)-1,_xlfn.RANK.EQ(AN19,$AN$3:$AN$33))</f>
        <v>22</v>
      </c>
    </row>
    <row r="20" spans="4:41" ht="14.5" x14ac:dyDescent="0.35">
      <c r="D20" s="186"/>
      <c r="E20" s="9" t="str">
        <f>'0 Composite Gap Score'!B20</f>
        <v>KENDRAPARA</v>
      </c>
      <c r="F20" s="27">
        <v>84</v>
      </c>
      <c r="G20" s="27">
        <v>0</v>
      </c>
      <c r="H20" s="27">
        <v>0</v>
      </c>
      <c r="I20" s="27">
        <v>0</v>
      </c>
      <c r="J20" s="28">
        <v>0</v>
      </c>
      <c r="L20" s="177"/>
      <c r="M20" s="122" t="str">
        <f t="shared" si="0"/>
        <v>KENDRAPARA</v>
      </c>
      <c r="N20" s="9">
        <f t="shared" si="1"/>
        <v>84</v>
      </c>
      <c r="O20" s="10">
        <f t="shared" si="2"/>
        <v>0.5</v>
      </c>
      <c r="P20" s="100"/>
      <c r="Q20" s="53" t="s">
        <v>153</v>
      </c>
      <c r="R20" s="9">
        <f t="shared" si="3"/>
        <v>0</v>
      </c>
      <c r="S20" s="10">
        <f t="shared" si="4"/>
        <v>0.25</v>
      </c>
      <c r="T20" s="100"/>
      <c r="U20" s="53" t="s">
        <v>153</v>
      </c>
      <c r="V20" s="9">
        <f t="shared" si="5"/>
        <v>0</v>
      </c>
      <c r="W20" s="10">
        <f t="shared" si="6"/>
        <v>0.25</v>
      </c>
      <c r="X20" s="100"/>
      <c r="Y20" s="53" t="s">
        <v>153</v>
      </c>
      <c r="Z20" s="9">
        <f t="shared" si="7"/>
        <v>0</v>
      </c>
      <c r="AA20" s="10">
        <f t="shared" si="8"/>
        <v>0.25</v>
      </c>
      <c r="AB20" s="100"/>
      <c r="AC20" s="53" t="s">
        <v>153</v>
      </c>
      <c r="AD20" s="9">
        <f t="shared" si="9"/>
        <v>0</v>
      </c>
      <c r="AE20" s="13">
        <f t="shared" si="10"/>
        <v>0.25</v>
      </c>
      <c r="AG20" s="183"/>
      <c r="AH20" s="122" t="str">
        <f t="shared" si="17"/>
        <v>KENDRAPARA</v>
      </c>
      <c r="AI20" s="10">
        <f t="shared" si="11"/>
        <v>0.5</v>
      </c>
      <c r="AJ20" s="10">
        <f t="shared" si="12"/>
        <v>0.25</v>
      </c>
      <c r="AK20" s="10">
        <f t="shared" si="13"/>
        <v>0.25</v>
      </c>
      <c r="AL20" s="10">
        <f t="shared" si="14"/>
        <v>0.25</v>
      </c>
      <c r="AM20" s="10">
        <f t="shared" si="15"/>
        <v>0.25</v>
      </c>
      <c r="AN20" s="10">
        <f t="shared" si="16"/>
        <v>1.5</v>
      </c>
      <c r="AO20" s="13">
        <f>IF(COUNTIF($AN$3:$AN$33,AN20)&gt;1,_xlfn.RANK.EQ(AN20,$AN$3:$AN$33)+COUNTIF(AN$3:$AN20,AN20)-1,_xlfn.RANK.EQ(AN20,$AN$3:$AN$33))</f>
        <v>30</v>
      </c>
    </row>
    <row r="21" spans="4:41" ht="14.5" x14ac:dyDescent="0.35">
      <c r="D21" s="186"/>
      <c r="E21" s="9" t="str">
        <f>'0 Composite Gap Score'!B21</f>
        <v>KENDUJHAR</v>
      </c>
      <c r="F21" s="27">
        <v>732</v>
      </c>
      <c r="G21" s="27">
        <v>43</v>
      </c>
      <c r="H21" s="27">
        <v>3</v>
      </c>
      <c r="I21" s="27">
        <v>0</v>
      </c>
      <c r="J21" s="28">
        <v>5</v>
      </c>
      <c r="L21" s="177"/>
      <c r="M21" s="122" t="str">
        <f t="shared" si="0"/>
        <v>KENDUJHAR</v>
      </c>
      <c r="N21" s="9">
        <f t="shared" si="1"/>
        <v>732</v>
      </c>
      <c r="O21" s="10">
        <f t="shared" si="2"/>
        <v>1</v>
      </c>
      <c r="P21" s="100"/>
      <c r="Q21" s="53" t="s">
        <v>154</v>
      </c>
      <c r="R21" s="9">
        <f t="shared" si="3"/>
        <v>43</v>
      </c>
      <c r="S21" s="10">
        <f t="shared" si="4"/>
        <v>0.75</v>
      </c>
      <c r="T21" s="100"/>
      <c r="U21" s="53" t="s">
        <v>154</v>
      </c>
      <c r="V21" s="9">
        <f t="shared" si="5"/>
        <v>3</v>
      </c>
      <c r="W21" s="10">
        <f t="shared" si="6"/>
        <v>0.5</v>
      </c>
      <c r="X21" s="100"/>
      <c r="Y21" s="53" t="s">
        <v>154</v>
      </c>
      <c r="Z21" s="9">
        <f t="shared" si="7"/>
        <v>0</v>
      </c>
      <c r="AA21" s="10">
        <f t="shared" si="8"/>
        <v>0.25</v>
      </c>
      <c r="AB21" s="100"/>
      <c r="AC21" s="53" t="s">
        <v>154</v>
      </c>
      <c r="AD21" s="9">
        <f t="shared" si="9"/>
        <v>5</v>
      </c>
      <c r="AE21" s="13">
        <f t="shared" si="10"/>
        <v>0.75</v>
      </c>
      <c r="AG21" s="183"/>
      <c r="AH21" s="122" t="str">
        <f t="shared" si="17"/>
        <v>KENDUJHAR</v>
      </c>
      <c r="AI21" s="10">
        <f t="shared" si="11"/>
        <v>1</v>
      </c>
      <c r="AJ21" s="10">
        <f t="shared" si="12"/>
        <v>0.75</v>
      </c>
      <c r="AK21" s="10">
        <f t="shared" si="13"/>
        <v>0.5</v>
      </c>
      <c r="AL21" s="10">
        <f t="shared" si="14"/>
        <v>0.25</v>
      </c>
      <c r="AM21" s="10">
        <f t="shared" si="15"/>
        <v>0.75</v>
      </c>
      <c r="AN21" s="10">
        <f t="shared" si="16"/>
        <v>3.25</v>
      </c>
      <c r="AO21" s="13">
        <f>IF(COUNTIF($AN$3:$AN$33,AN21)&gt;1,_xlfn.RANK.EQ(AN21,$AN$3:$AN$33)+COUNTIF(AN$3:$AN21,AN21)-1,_xlfn.RANK.EQ(AN21,$AN$3:$AN$33))</f>
        <v>18</v>
      </c>
    </row>
    <row r="22" spans="4:41" ht="14.5" x14ac:dyDescent="0.35">
      <c r="D22" s="186"/>
      <c r="E22" s="9" t="str">
        <f>'0 Composite Gap Score'!B22</f>
        <v>KHORDHA</v>
      </c>
      <c r="F22" s="27">
        <v>273</v>
      </c>
      <c r="G22" s="27">
        <v>11</v>
      </c>
      <c r="H22" s="27">
        <v>18</v>
      </c>
      <c r="I22" s="27">
        <v>1</v>
      </c>
      <c r="J22" s="28">
        <v>1</v>
      </c>
      <c r="L22" s="177"/>
      <c r="M22" s="122" t="str">
        <f t="shared" si="0"/>
        <v>KHORDHA</v>
      </c>
      <c r="N22" s="9">
        <f t="shared" si="1"/>
        <v>273</v>
      </c>
      <c r="O22" s="10">
        <f t="shared" si="2"/>
        <v>0.75</v>
      </c>
      <c r="P22" s="100"/>
      <c r="Q22" s="53" t="s">
        <v>155</v>
      </c>
      <c r="R22" s="9">
        <f t="shared" si="3"/>
        <v>11</v>
      </c>
      <c r="S22" s="10">
        <f t="shared" si="4"/>
        <v>0.5</v>
      </c>
      <c r="T22" s="100"/>
      <c r="U22" s="53" t="s">
        <v>155</v>
      </c>
      <c r="V22" s="9">
        <f t="shared" si="5"/>
        <v>18</v>
      </c>
      <c r="W22" s="10">
        <f t="shared" si="6"/>
        <v>1</v>
      </c>
      <c r="X22" s="100"/>
      <c r="Y22" s="53" t="s">
        <v>155</v>
      </c>
      <c r="Z22" s="9">
        <f t="shared" si="7"/>
        <v>1</v>
      </c>
      <c r="AA22" s="10">
        <f t="shared" si="8"/>
        <v>0.5</v>
      </c>
      <c r="AB22" s="100"/>
      <c r="AC22" s="53" t="s">
        <v>155</v>
      </c>
      <c r="AD22" s="9">
        <f t="shared" si="9"/>
        <v>1</v>
      </c>
      <c r="AE22" s="13">
        <f t="shared" si="10"/>
        <v>0.5</v>
      </c>
      <c r="AG22" s="183"/>
      <c r="AH22" s="122" t="str">
        <f t="shared" si="17"/>
        <v>KHORDHA</v>
      </c>
      <c r="AI22" s="10">
        <f t="shared" si="11"/>
        <v>0.75</v>
      </c>
      <c r="AJ22" s="10">
        <f t="shared" si="12"/>
        <v>0.5</v>
      </c>
      <c r="AK22" s="10">
        <f t="shared" si="13"/>
        <v>1</v>
      </c>
      <c r="AL22" s="10">
        <f t="shared" si="14"/>
        <v>0.5</v>
      </c>
      <c r="AM22" s="10">
        <f t="shared" si="15"/>
        <v>0.5</v>
      </c>
      <c r="AN22" s="10">
        <f t="shared" si="16"/>
        <v>3.25</v>
      </c>
      <c r="AO22" s="13">
        <f>IF(COUNTIF($AN$3:$AN$33,AN22)&gt;1,_xlfn.RANK.EQ(AN22,$AN$3:$AN$33)+COUNTIF(AN$3:$AN22,AN22)-1,_xlfn.RANK.EQ(AN22,$AN$3:$AN$33))</f>
        <v>19</v>
      </c>
    </row>
    <row r="23" spans="4:41" ht="14.5" x14ac:dyDescent="0.35">
      <c r="D23" s="186"/>
      <c r="E23" s="9" t="str">
        <f>'0 Composite Gap Score'!B23</f>
        <v>KORAPUT</v>
      </c>
      <c r="F23" s="27">
        <v>344</v>
      </c>
      <c r="G23" s="27">
        <v>63</v>
      </c>
      <c r="H23" s="27">
        <v>8</v>
      </c>
      <c r="I23" s="27">
        <v>9</v>
      </c>
      <c r="J23" s="28">
        <v>11</v>
      </c>
      <c r="L23" s="177"/>
      <c r="M23" s="122" t="str">
        <f t="shared" si="0"/>
        <v>KORAPUT</v>
      </c>
      <c r="N23" s="9">
        <f t="shared" si="1"/>
        <v>344</v>
      </c>
      <c r="O23" s="10">
        <f t="shared" si="2"/>
        <v>0.75</v>
      </c>
      <c r="P23" s="100"/>
      <c r="Q23" s="53" t="s">
        <v>156</v>
      </c>
      <c r="R23" s="9">
        <f t="shared" si="3"/>
        <v>63</v>
      </c>
      <c r="S23" s="10">
        <f t="shared" si="4"/>
        <v>1</v>
      </c>
      <c r="T23" s="100"/>
      <c r="U23" s="53" t="s">
        <v>156</v>
      </c>
      <c r="V23" s="9">
        <f t="shared" si="5"/>
        <v>8</v>
      </c>
      <c r="W23" s="10">
        <f t="shared" si="6"/>
        <v>0.75</v>
      </c>
      <c r="X23" s="100"/>
      <c r="Y23" s="53" t="s">
        <v>156</v>
      </c>
      <c r="Z23" s="9">
        <f t="shared" si="7"/>
        <v>9</v>
      </c>
      <c r="AA23" s="10">
        <f t="shared" si="8"/>
        <v>0.75</v>
      </c>
      <c r="AB23" s="100"/>
      <c r="AC23" s="53" t="s">
        <v>156</v>
      </c>
      <c r="AD23" s="9">
        <f t="shared" si="9"/>
        <v>11</v>
      </c>
      <c r="AE23" s="13">
        <f t="shared" si="10"/>
        <v>0.75</v>
      </c>
      <c r="AG23" s="183"/>
      <c r="AH23" s="122" t="str">
        <f t="shared" si="17"/>
        <v>KORAPUT</v>
      </c>
      <c r="AI23" s="10">
        <f t="shared" si="11"/>
        <v>0.75</v>
      </c>
      <c r="AJ23" s="10">
        <f t="shared" si="12"/>
        <v>1</v>
      </c>
      <c r="AK23" s="10">
        <f t="shared" si="13"/>
        <v>0.75</v>
      </c>
      <c r="AL23" s="10">
        <f t="shared" si="14"/>
        <v>0.75</v>
      </c>
      <c r="AM23" s="10">
        <f t="shared" si="15"/>
        <v>0.75</v>
      </c>
      <c r="AN23" s="10">
        <f t="shared" si="16"/>
        <v>4</v>
      </c>
      <c r="AO23" s="13">
        <f>IF(COUNTIF($AN$3:$AN$33,AN23)&gt;1,_xlfn.RANK.EQ(AN23,$AN$3:$AN$33)+COUNTIF(AN$3:$AN23,AN23)-1,_xlfn.RANK.EQ(AN23,$AN$3:$AN$33))</f>
        <v>8</v>
      </c>
    </row>
    <row r="24" spans="4:41" ht="14.5" x14ac:dyDescent="0.35">
      <c r="D24" s="186"/>
      <c r="E24" s="9" t="str">
        <f>'0 Composite Gap Score'!B24</f>
        <v>MALKANGIRI</v>
      </c>
      <c r="F24" s="27">
        <v>222</v>
      </c>
      <c r="G24" s="27">
        <v>58</v>
      </c>
      <c r="H24" s="27">
        <v>3</v>
      </c>
      <c r="I24" s="27">
        <v>3</v>
      </c>
      <c r="J24" s="28">
        <v>1</v>
      </c>
      <c r="L24" s="177"/>
      <c r="M24" s="122" t="str">
        <f t="shared" si="0"/>
        <v>MALKANGIRI</v>
      </c>
      <c r="N24" s="9">
        <f t="shared" si="1"/>
        <v>222</v>
      </c>
      <c r="O24" s="10">
        <f t="shared" si="2"/>
        <v>0.75</v>
      </c>
      <c r="P24" s="100"/>
      <c r="Q24" s="53" t="s">
        <v>157</v>
      </c>
      <c r="R24" s="9">
        <f t="shared" si="3"/>
        <v>58</v>
      </c>
      <c r="S24" s="10">
        <f t="shared" si="4"/>
        <v>1</v>
      </c>
      <c r="T24" s="100"/>
      <c r="U24" s="53" t="s">
        <v>157</v>
      </c>
      <c r="V24" s="9">
        <f t="shared" si="5"/>
        <v>3</v>
      </c>
      <c r="W24" s="10">
        <f t="shared" si="6"/>
        <v>0.5</v>
      </c>
      <c r="X24" s="100"/>
      <c r="Y24" s="53" t="s">
        <v>157</v>
      </c>
      <c r="Z24" s="9">
        <f t="shared" si="7"/>
        <v>3</v>
      </c>
      <c r="AA24" s="10">
        <f t="shared" si="8"/>
        <v>0.5</v>
      </c>
      <c r="AB24" s="100"/>
      <c r="AC24" s="53" t="s">
        <v>157</v>
      </c>
      <c r="AD24" s="9">
        <f t="shared" si="9"/>
        <v>1</v>
      </c>
      <c r="AE24" s="13">
        <f t="shared" si="10"/>
        <v>0.5</v>
      </c>
      <c r="AG24" s="183"/>
      <c r="AH24" s="122" t="str">
        <f t="shared" si="17"/>
        <v>MALKANGIRI</v>
      </c>
      <c r="AI24" s="10">
        <f t="shared" si="11"/>
        <v>0.75</v>
      </c>
      <c r="AJ24" s="10">
        <f t="shared" si="12"/>
        <v>1</v>
      </c>
      <c r="AK24" s="10">
        <f t="shared" si="13"/>
        <v>0.5</v>
      </c>
      <c r="AL24" s="10">
        <f t="shared" si="14"/>
        <v>0.5</v>
      </c>
      <c r="AM24" s="10">
        <f t="shared" si="15"/>
        <v>0.5</v>
      </c>
      <c r="AN24" s="10">
        <f t="shared" si="16"/>
        <v>3.25</v>
      </c>
      <c r="AO24" s="13">
        <f>IF(COUNTIF($AN$3:$AN$33,AN24)&gt;1,_xlfn.RANK.EQ(AN24,$AN$3:$AN$33)+COUNTIF(AN$3:$AN24,AN24)-1,_xlfn.RANK.EQ(AN24,$AN$3:$AN$33))</f>
        <v>20</v>
      </c>
    </row>
    <row r="25" spans="4:41" ht="14.5" x14ac:dyDescent="0.35">
      <c r="D25" s="186"/>
      <c r="E25" s="9" t="str">
        <f>'0 Composite Gap Score'!B25</f>
        <v>MAYURBHANJ</v>
      </c>
      <c r="F25" s="27">
        <v>359</v>
      </c>
      <c r="G25" s="27">
        <v>20</v>
      </c>
      <c r="H25" s="27">
        <v>10</v>
      </c>
      <c r="I25" s="27">
        <v>19</v>
      </c>
      <c r="J25" s="28">
        <v>27</v>
      </c>
      <c r="L25" s="177"/>
      <c r="M25" s="122" t="str">
        <f t="shared" si="0"/>
        <v>MAYURBHANJ</v>
      </c>
      <c r="N25" s="9">
        <f t="shared" si="1"/>
        <v>359</v>
      </c>
      <c r="O25" s="10">
        <f t="shared" si="2"/>
        <v>0.75</v>
      </c>
      <c r="P25" s="100"/>
      <c r="Q25" s="53" t="s">
        <v>158</v>
      </c>
      <c r="R25" s="9">
        <f t="shared" si="3"/>
        <v>20</v>
      </c>
      <c r="S25" s="10">
        <f t="shared" si="4"/>
        <v>0.5</v>
      </c>
      <c r="T25" s="100"/>
      <c r="U25" s="53" t="s">
        <v>158</v>
      </c>
      <c r="V25" s="9">
        <f t="shared" si="5"/>
        <v>10</v>
      </c>
      <c r="W25" s="10">
        <f t="shared" si="6"/>
        <v>0.75</v>
      </c>
      <c r="X25" s="100"/>
      <c r="Y25" s="53" t="s">
        <v>158</v>
      </c>
      <c r="Z25" s="9">
        <f t="shared" si="7"/>
        <v>19</v>
      </c>
      <c r="AA25" s="10">
        <f t="shared" si="8"/>
        <v>1</v>
      </c>
      <c r="AB25" s="100"/>
      <c r="AC25" s="53" t="s">
        <v>158</v>
      </c>
      <c r="AD25" s="9">
        <f t="shared" si="9"/>
        <v>27</v>
      </c>
      <c r="AE25" s="13">
        <f t="shared" si="10"/>
        <v>1</v>
      </c>
      <c r="AG25" s="183"/>
      <c r="AH25" s="122" t="str">
        <f t="shared" si="17"/>
        <v>MAYURBHANJ</v>
      </c>
      <c r="AI25" s="10">
        <f t="shared" si="11"/>
        <v>0.75</v>
      </c>
      <c r="AJ25" s="10">
        <f t="shared" si="12"/>
        <v>0.5</v>
      </c>
      <c r="AK25" s="10">
        <f t="shared" si="13"/>
        <v>0.75</v>
      </c>
      <c r="AL25" s="10">
        <f t="shared" si="14"/>
        <v>1</v>
      </c>
      <c r="AM25" s="10">
        <f t="shared" si="15"/>
        <v>1</v>
      </c>
      <c r="AN25" s="10">
        <f t="shared" si="16"/>
        <v>4</v>
      </c>
      <c r="AO25" s="13">
        <f>IF(COUNTIF($AN$3:$AN$33,AN25)&gt;1,_xlfn.RANK.EQ(AN25,$AN$3:$AN$33)+COUNTIF(AN$3:$AN25,AN25)-1,_xlfn.RANK.EQ(AN25,$AN$3:$AN$33))</f>
        <v>9</v>
      </c>
    </row>
    <row r="26" spans="4:41" ht="14.5" x14ac:dyDescent="0.35">
      <c r="D26" s="186"/>
      <c r="E26" s="9" t="str">
        <f>'0 Composite Gap Score'!B26</f>
        <v>NABARANGAPUR</v>
      </c>
      <c r="F26" s="27">
        <v>600</v>
      </c>
      <c r="G26" s="27">
        <v>26</v>
      </c>
      <c r="H26" s="27">
        <v>8</v>
      </c>
      <c r="I26" s="27">
        <v>8</v>
      </c>
      <c r="J26" s="28">
        <v>4</v>
      </c>
      <c r="L26" s="177"/>
      <c r="M26" s="122" t="str">
        <f t="shared" si="0"/>
        <v>NABARANGAPUR</v>
      </c>
      <c r="N26" s="9">
        <f t="shared" si="1"/>
        <v>600</v>
      </c>
      <c r="O26" s="10">
        <f t="shared" si="2"/>
        <v>1</v>
      </c>
      <c r="P26" s="100"/>
      <c r="Q26" s="53" t="s">
        <v>159</v>
      </c>
      <c r="R26" s="9">
        <f t="shared" si="3"/>
        <v>26</v>
      </c>
      <c r="S26" s="10">
        <f t="shared" si="4"/>
        <v>0.75</v>
      </c>
      <c r="T26" s="100"/>
      <c r="U26" s="53" t="s">
        <v>159</v>
      </c>
      <c r="V26" s="9">
        <f t="shared" si="5"/>
        <v>8</v>
      </c>
      <c r="W26" s="10">
        <f t="shared" si="6"/>
        <v>0.75</v>
      </c>
      <c r="X26" s="100"/>
      <c r="Y26" s="53" t="s">
        <v>159</v>
      </c>
      <c r="Z26" s="9">
        <f t="shared" si="7"/>
        <v>8</v>
      </c>
      <c r="AA26" s="10">
        <f t="shared" si="8"/>
        <v>0.75</v>
      </c>
      <c r="AB26" s="100"/>
      <c r="AC26" s="53" t="s">
        <v>159</v>
      </c>
      <c r="AD26" s="9">
        <f t="shared" si="9"/>
        <v>4</v>
      </c>
      <c r="AE26" s="13">
        <f t="shared" si="10"/>
        <v>0.75</v>
      </c>
      <c r="AG26" s="183"/>
      <c r="AH26" s="122" t="str">
        <f t="shared" si="17"/>
        <v>NABARANGAPUR</v>
      </c>
      <c r="AI26" s="10">
        <f t="shared" si="11"/>
        <v>1</v>
      </c>
      <c r="AJ26" s="10">
        <f t="shared" si="12"/>
        <v>0.75</v>
      </c>
      <c r="AK26" s="10">
        <f t="shared" si="13"/>
        <v>0.75</v>
      </c>
      <c r="AL26" s="10">
        <f t="shared" si="14"/>
        <v>0.75</v>
      </c>
      <c r="AM26" s="10">
        <f t="shared" si="15"/>
        <v>0.75</v>
      </c>
      <c r="AN26" s="10">
        <f t="shared" si="16"/>
        <v>4</v>
      </c>
      <c r="AO26" s="13">
        <f>IF(COUNTIF($AN$3:$AN$33,AN26)&gt;1,_xlfn.RANK.EQ(AN26,$AN$3:$AN$33)+COUNTIF(AN$3:$AN26,AN26)-1,_xlfn.RANK.EQ(AN26,$AN$3:$AN$33))</f>
        <v>10</v>
      </c>
    </row>
    <row r="27" spans="4:41" ht="14.5" x14ac:dyDescent="0.35">
      <c r="D27" s="186"/>
      <c r="E27" s="9" t="str">
        <f>'0 Composite Gap Score'!B27</f>
        <v>NAYAGARH</v>
      </c>
      <c r="F27" s="27">
        <v>192</v>
      </c>
      <c r="G27" s="27">
        <v>31</v>
      </c>
      <c r="H27" s="27">
        <v>7</v>
      </c>
      <c r="I27" s="27">
        <v>8</v>
      </c>
      <c r="J27" s="28">
        <v>7</v>
      </c>
      <c r="L27" s="177"/>
      <c r="M27" s="122" t="str">
        <f t="shared" si="0"/>
        <v>NAYAGARH</v>
      </c>
      <c r="N27" s="9">
        <f t="shared" si="1"/>
        <v>192</v>
      </c>
      <c r="O27" s="10">
        <f t="shared" si="2"/>
        <v>0.5</v>
      </c>
      <c r="P27" s="100"/>
      <c r="Q27" s="53" t="s">
        <v>160</v>
      </c>
      <c r="R27" s="9">
        <f t="shared" si="3"/>
        <v>31</v>
      </c>
      <c r="S27" s="10">
        <f t="shared" si="4"/>
        <v>0.75</v>
      </c>
      <c r="T27" s="100"/>
      <c r="U27" s="53" t="s">
        <v>160</v>
      </c>
      <c r="V27" s="9">
        <f t="shared" si="5"/>
        <v>7</v>
      </c>
      <c r="W27" s="10">
        <f t="shared" si="6"/>
        <v>0.75</v>
      </c>
      <c r="X27" s="100"/>
      <c r="Y27" s="53" t="s">
        <v>160</v>
      </c>
      <c r="Z27" s="9">
        <f t="shared" si="7"/>
        <v>8</v>
      </c>
      <c r="AA27" s="10">
        <f t="shared" si="8"/>
        <v>0.75</v>
      </c>
      <c r="AB27" s="100"/>
      <c r="AC27" s="53" t="s">
        <v>160</v>
      </c>
      <c r="AD27" s="9">
        <f t="shared" si="9"/>
        <v>7</v>
      </c>
      <c r="AE27" s="13">
        <f t="shared" si="10"/>
        <v>0.75</v>
      </c>
      <c r="AG27" s="183"/>
      <c r="AH27" s="122" t="str">
        <f t="shared" si="17"/>
        <v>NAYAGARH</v>
      </c>
      <c r="AI27" s="10">
        <f t="shared" si="11"/>
        <v>0.5</v>
      </c>
      <c r="AJ27" s="10">
        <f t="shared" si="12"/>
        <v>0.75</v>
      </c>
      <c r="AK27" s="10">
        <f t="shared" si="13"/>
        <v>0.75</v>
      </c>
      <c r="AL27" s="10">
        <f t="shared" si="14"/>
        <v>0.75</v>
      </c>
      <c r="AM27" s="10">
        <f t="shared" si="15"/>
        <v>0.75</v>
      </c>
      <c r="AN27" s="10">
        <f t="shared" si="16"/>
        <v>3.5</v>
      </c>
      <c r="AO27" s="13">
        <f>IF(COUNTIF($AN$3:$AN$33,AN27)&gt;1,_xlfn.RANK.EQ(AN27,$AN$3:$AN$33)+COUNTIF(AN$3:$AN27,AN27)-1,_xlfn.RANK.EQ(AN27,$AN$3:$AN$33))</f>
        <v>13</v>
      </c>
    </row>
    <row r="28" spans="4:41" ht="14.5" x14ac:dyDescent="0.35">
      <c r="D28" s="186"/>
      <c r="E28" s="9" t="str">
        <f>'0 Composite Gap Score'!B28</f>
        <v>NUAPADA</v>
      </c>
      <c r="F28" s="27">
        <v>126</v>
      </c>
      <c r="G28" s="27">
        <v>17</v>
      </c>
      <c r="H28" s="27">
        <v>7</v>
      </c>
      <c r="I28" s="27">
        <v>5</v>
      </c>
      <c r="J28" s="28">
        <v>1</v>
      </c>
      <c r="L28" s="177"/>
      <c r="M28" s="122" t="str">
        <f t="shared" si="0"/>
        <v>NUAPADA</v>
      </c>
      <c r="N28" s="9">
        <f t="shared" si="1"/>
        <v>126</v>
      </c>
      <c r="O28" s="10">
        <f t="shared" si="2"/>
        <v>0.5</v>
      </c>
      <c r="P28" s="100"/>
      <c r="Q28" s="53" t="s">
        <v>161</v>
      </c>
      <c r="R28" s="9">
        <f t="shared" si="3"/>
        <v>17</v>
      </c>
      <c r="S28" s="10">
        <f t="shared" si="4"/>
        <v>0.5</v>
      </c>
      <c r="T28" s="100"/>
      <c r="U28" s="53" t="s">
        <v>161</v>
      </c>
      <c r="V28" s="9">
        <f t="shared" si="5"/>
        <v>7</v>
      </c>
      <c r="W28" s="10">
        <f t="shared" si="6"/>
        <v>0.75</v>
      </c>
      <c r="X28" s="100"/>
      <c r="Y28" s="53" t="s">
        <v>161</v>
      </c>
      <c r="Z28" s="9">
        <f t="shared" si="7"/>
        <v>5</v>
      </c>
      <c r="AA28" s="10">
        <f t="shared" si="8"/>
        <v>0.75</v>
      </c>
      <c r="AB28" s="100"/>
      <c r="AC28" s="53" t="s">
        <v>161</v>
      </c>
      <c r="AD28" s="9">
        <f t="shared" si="9"/>
        <v>1</v>
      </c>
      <c r="AE28" s="13">
        <f t="shared" si="10"/>
        <v>0.5</v>
      </c>
      <c r="AG28" s="183"/>
      <c r="AH28" s="122" t="str">
        <f t="shared" si="17"/>
        <v>NUAPADA</v>
      </c>
      <c r="AI28" s="10">
        <f t="shared" si="11"/>
        <v>0.5</v>
      </c>
      <c r="AJ28" s="10">
        <f t="shared" si="12"/>
        <v>0.5</v>
      </c>
      <c r="AK28" s="10">
        <f t="shared" si="13"/>
        <v>0.75</v>
      </c>
      <c r="AL28" s="10">
        <f t="shared" si="14"/>
        <v>0.75</v>
      </c>
      <c r="AM28" s="10">
        <f t="shared" si="15"/>
        <v>0.5</v>
      </c>
      <c r="AN28" s="10">
        <f t="shared" si="16"/>
        <v>3</v>
      </c>
      <c r="AO28" s="13">
        <f>IF(COUNTIF($AN$3:$AN$33,AN28)&gt;1,_xlfn.RANK.EQ(AN28,$AN$3:$AN$33)+COUNTIF(AN$3:$AN28,AN28)-1,_xlfn.RANK.EQ(AN28,$AN$3:$AN$33))</f>
        <v>21</v>
      </c>
    </row>
    <row r="29" spans="4:41" ht="14.5" x14ac:dyDescent="0.35">
      <c r="D29" s="186"/>
      <c r="E29" s="9" t="str">
        <f>'0 Composite Gap Score'!B29</f>
        <v>PURI</v>
      </c>
      <c r="F29" s="27">
        <v>11</v>
      </c>
      <c r="G29" s="27">
        <v>3</v>
      </c>
      <c r="H29" s="27">
        <v>1</v>
      </c>
      <c r="I29" s="27">
        <v>3</v>
      </c>
      <c r="J29" s="28">
        <v>1</v>
      </c>
      <c r="L29" s="177"/>
      <c r="M29" s="122" t="str">
        <f t="shared" si="0"/>
        <v>PURI</v>
      </c>
      <c r="N29" s="9">
        <f t="shared" si="1"/>
        <v>11</v>
      </c>
      <c r="O29" s="10">
        <f t="shared" si="2"/>
        <v>0.25</v>
      </c>
      <c r="P29" s="100"/>
      <c r="Q29" s="53" t="s">
        <v>162</v>
      </c>
      <c r="R29" s="9">
        <f t="shared" si="3"/>
        <v>3</v>
      </c>
      <c r="S29" s="10">
        <f t="shared" si="4"/>
        <v>0.25</v>
      </c>
      <c r="T29" s="100"/>
      <c r="U29" s="53" t="s">
        <v>162</v>
      </c>
      <c r="V29" s="9">
        <f t="shared" si="5"/>
        <v>1</v>
      </c>
      <c r="W29" s="10">
        <f t="shared" si="6"/>
        <v>0.25</v>
      </c>
      <c r="X29" s="100"/>
      <c r="Y29" s="53" t="s">
        <v>162</v>
      </c>
      <c r="Z29" s="9">
        <f t="shared" si="7"/>
        <v>3</v>
      </c>
      <c r="AA29" s="10">
        <f t="shared" si="8"/>
        <v>0.5</v>
      </c>
      <c r="AB29" s="100"/>
      <c r="AC29" s="53" t="s">
        <v>162</v>
      </c>
      <c r="AD29" s="9">
        <f t="shared" si="9"/>
        <v>1</v>
      </c>
      <c r="AE29" s="13">
        <f t="shared" si="10"/>
        <v>0.5</v>
      </c>
      <c r="AG29" s="183"/>
      <c r="AH29" s="122" t="str">
        <f t="shared" si="17"/>
        <v>PURI</v>
      </c>
      <c r="AI29" s="10">
        <f t="shared" si="11"/>
        <v>0.25</v>
      </c>
      <c r="AJ29" s="10">
        <f t="shared" si="12"/>
        <v>0.25</v>
      </c>
      <c r="AK29" s="10">
        <f t="shared" si="13"/>
        <v>0.25</v>
      </c>
      <c r="AL29" s="10">
        <f t="shared" si="14"/>
        <v>0.5</v>
      </c>
      <c r="AM29" s="10">
        <f t="shared" si="15"/>
        <v>0.5</v>
      </c>
      <c r="AN29" s="10">
        <f t="shared" si="16"/>
        <v>1.75</v>
      </c>
      <c r="AO29" s="13">
        <f>IF(COUNTIF($AN$3:$AN$33,AN29)&gt;1,_xlfn.RANK.EQ(AN29,$AN$3:$AN$33)+COUNTIF(AN$3:$AN29,AN29)-1,_xlfn.RANK.EQ(AN29,$AN$3:$AN$33))</f>
        <v>26</v>
      </c>
    </row>
    <row r="30" spans="4:41" ht="14.5" x14ac:dyDescent="0.35">
      <c r="D30" s="186"/>
      <c r="E30" s="9" t="str">
        <f>'0 Composite Gap Score'!B30</f>
        <v>RAYAGADA</v>
      </c>
      <c r="F30" s="27">
        <v>10</v>
      </c>
      <c r="G30" s="27">
        <v>7</v>
      </c>
      <c r="H30" s="27">
        <v>15</v>
      </c>
      <c r="I30" s="27">
        <v>17</v>
      </c>
      <c r="J30" s="28">
        <v>19</v>
      </c>
      <c r="L30" s="177"/>
      <c r="M30" s="122" t="str">
        <f t="shared" si="0"/>
        <v>RAYAGADA</v>
      </c>
      <c r="N30" s="9">
        <f t="shared" si="1"/>
        <v>10</v>
      </c>
      <c r="O30" s="10">
        <f t="shared" si="2"/>
        <v>0.25</v>
      </c>
      <c r="P30" s="100"/>
      <c r="Q30" s="53" t="s">
        <v>163</v>
      </c>
      <c r="R30" s="9">
        <f t="shared" si="3"/>
        <v>7</v>
      </c>
      <c r="S30" s="10">
        <f t="shared" si="4"/>
        <v>0.5</v>
      </c>
      <c r="T30" s="100"/>
      <c r="U30" s="53" t="s">
        <v>163</v>
      </c>
      <c r="V30" s="9">
        <f t="shared" si="5"/>
        <v>15</v>
      </c>
      <c r="W30" s="10">
        <f t="shared" si="6"/>
        <v>0.75</v>
      </c>
      <c r="X30" s="100"/>
      <c r="Y30" s="53" t="s">
        <v>163</v>
      </c>
      <c r="Z30" s="9">
        <f t="shared" si="7"/>
        <v>17</v>
      </c>
      <c r="AA30" s="10">
        <f t="shared" si="8"/>
        <v>1</v>
      </c>
      <c r="AB30" s="100"/>
      <c r="AC30" s="53" t="s">
        <v>163</v>
      </c>
      <c r="AD30" s="9">
        <f t="shared" si="9"/>
        <v>19</v>
      </c>
      <c r="AE30" s="13">
        <f t="shared" si="10"/>
        <v>1</v>
      </c>
      <c r="AG30" s="183"/>
      <c r="AH30" s="122" t="str">
        <f t="shared" si="17"/>
        <v>RAYAGADA</v>
      </c>
      <c r="AI30" s="10">
        <f t="shared" si="11"/>
        <v>0.25</v>
      </c>
      <c r="AJ30" s="10">
        <f t="shared" si="12"/>
        <v>0.5</v>
      </c>
      <c r="AK30" s="10">
        <f t="shared" si="13"/>
        <v>0.75</v>
      </c>
      <c r="AL30" s="10">
        <f t="shared" si="14"/>
        <v>1</v>
      </c>
      <c r="AM30" s="10">
        <f t="shared" si="15"/>
        <v>1</v>
      </c>
      <c r="AN30" s="10">
        <f t="shared" si="16"/>
        <v>3.5</v>
      </c>
      <c r="AO30" s="13">
        <f>IF(COUNTIF($AN$3:$AN$33,AN30)&gt;1,_xlfn.RANK.EQ(AN30,$AN$3:$AN$33)+COUNTIF(AN$3:$AN30,AN30)-1,_xlfn.RANK.EQ(AN30,$AN$3:$AN$33))</f>
        <v>14</v>
      </c>
    </row>
    <row r="31" spans="4:41" ht="14.5" x14ac:dyDescent="0.35">
      <c r="D31" s="186"/>
      <c r="E31" s="9" t="str">
        <f>'0 Composite Gap Score'!B31</f>
        <v>SAMBALPUR</v>
      </c>
      <c r="F31" s="27">
        <v>462</v>
      </c>
      <c r="G31" s="27">
        <v>26</v>
      </c>
      <c r="H31" s="27">
        <v>8</v>
      </c>
      <c r="I31" s="27">
        <v>2</v>
      </c>
      <c r="J31" s="28">
        <v>1</v>
      </c>
      <c r="L31" s="177"/>
      <c r="M31" s="122" t="str">
        <f t="shared" si="0"/>
        <v>SAMBALPUR</v>
      </c>
      <c r="N31" s="9">
        <f t="shared" si="1"/>
        <v>462</v>
      </c>
      <c r="O31" s="10">
        <f t="shared" si="2"/>
        <v>1</v>
      </c>
      <c r="P31" s="100"/>
      <c r="Q31" s="53" t="s">
        <v>164</v>
      </c>
      <c r="R31" s="9">
        <f t="shared" si="3"/>
        <v>26</v>
      </c>
      <c r="S31" s="10">
        <f t="shared" si="4"/>
        <v>0.75</v>
      </c>
      <c r="T31" s="100"/>
      <c r="U31" s="53" t="s">
        <v>164</v>
      </c>
      <c r="V31" s="9">
        <f t="shared" si="5"/>
        <v>8</v>
      </c>
      <c r="W31" s="10">
        <f t="shared" si="6"/>
        <v>0.75</v>
      </c>
      <c r="X31" s="100"/>
      <c r="Y31" s="53" t="s">
        <v>164</v>
      </c>
      <c r="Z31" s="9">
        <f t="shared" si="7"/>
        <v>2</v>
      </c>
      <c r="AA31" s="10">
        <f t="shared" si="8"/>
        <v>0.5</v>
      </c>
      <c r="AB31" s="100"/>
      <c r="AC31" s="53" t="s">
        <v>164</v>
      </c>
      <c r="AD31" s="9">
        <f t="shared" si="9"/>
        <v>1</v>
      </c>
      <c r="AE31" s="13">
        <f t="shared" si="10"/>
        <v>0.5</v>
      </c>
      <c r="AG31" s="183"/>
      <c r="AH31" s="122" t="str">
        <f t="shared" si="17"/>
        <v>SAMBALPUR</v>
      </c>
      <c r="AI31" s="10">
        <f t="shared" si="11"/>
        <v>1</v>
      </c>
      <c r="AJ31" s="10">
        <f t="shared" si="12"/>
        <v>0.75</v>
      </c>
      <c r="AK31" s="10">
        <f t="shared" si="13"/>
        <v>0.75</v>
      </c>
      <c r="AL31" s="10">
        <f t="shared" si="14"/>
        <v>0.5</v>
      </c>
      <c r="AM31" s="10">
        <f t="shared" si="15"/>
        <v>0.5</v>
      </c>
      <c r="AN31" s="10">
        <f t="shared" si="16"/>
        <v>3.5</v>
      </c>
      <c r="AO31" s="13">
        <f>IF(COUNTIF($AN$3:$AN$33,AN31)&gt;1,_xlfn.RANK.EQ(AN31,$AN$3:$AN$33)+COUNTIF(AN$3:$AN31,AN31)-1,_xlfn.RANK.EQ(AN31,$AN$3:$AN$33))</f>
        <v>15</v>
      </c>
    </row>
    <row r="32" spans="4:41" ht="14.5" x14ac:dyDescent="0.35">
      <c r="D32" s="186"/>
      <c r="E32" s="9" t="str">
        <f>'0 Composite Gap Score'!B32</f>
        <v>SONAPUR</v>
      </c>
      <c r="F32" s="27">
        <v>31</v>
      </c>
      <c r="G32" s="27">
        <v>0</v>
      </c>
      <c r="H32" s="27">
        <v>0</v>
      </c>
      <c r="I32" s="27">
        <v>0</v>
      </c>
      <c r="J32" s="28">
        <v>1</v>
      </c>
      <c r="L32" s="177"/>
      <c r="M32" s="122" t="str">
        <f t="shared" si="0"/>
        <v>SONAPUR</v>
      </c>
      <c r="N32" s="9">
        <f t="shared" si="1"/>
        <v>31</v>
      </c>
      <c r="O32" s="10">
        <f t="shared" si="2"/>
        <v>0.5</v>
      </c>
      <c r="P32" s="100"/>
      <c r="Q32" s="53" t="s">
        <v>165</v>
      </c>
      <c r="R32" s="9">
        <f t="shared" si="3"/>
        <v>0</v>
      </c>
      <c r="S32" s="10">
        <f t="shared" si="4"/>
        <v>0.25</v>
      </c>
      <c r="T32" s="100"/>
      <c r="U32" s="53" t="s">
        <v>165</v>
      </c>
      <c r="V32" s="9">
        <f t="shared" si="5"/>
        <v>0</v>
      </c>
      <c r="W32" s="10">
        <f t="shared" si="6"/>
        <v>0.25</v>
      </c>
      <c r="X32" s="100"/>
      <c r="Y32" s="53" t="s">
        <v>165</v>
      </c>
      <c r="Z32" s="9">
        <f t="shared" si="7"/>
        <v>0</v>
      </c>
      <c r="AA32" s="10">
        <f t="shared" si="8"/>
        <v>0.25</v>
      </c>
      <c r="AB32" s="100"/>
      <c r="AC32" s="53" t="s">
        <v>165</v>
      </c>
      <c r="AD32" s="9">
        <f t="shared" si="9"/>
        <v>1</v>
      </c>
      <c r="AE32" s="13">
        <f t="shared" si="10"/>
        <v>0.5</v>
      </c>
      <c r="AG32" s="183"/>
      <c r="AH32" s="122" t="str">
        <f t="shared" si="17"/>
        <v>SONAPUR</v>
      </c>
      <c r="AI32" s="10">
        <f t="shared" si="11"/>
        <v>0.5</v>
      </c>
      <c r="AJ32" s="10">
        <f t="shared" si="12"/>
        <v>0.25</v>
      </c>
      <c r="AK32" s="10">
        <f t="shared" si="13"/>
        <v>0.25</v>
      </c>
      <c r="AL32" s="10">
        <f t="shared" si="14"/>
        <v>0.25</v>
      </c>
      <c r="AM32" s="10">
        <f t="shared" si="15"/>
        <v>0.5</v>
      </c>
      <c r="AN32" s="10">
        <f t="shared" si="16"/>
        <v>1.75</v>
      </c>
      <c r="AO32" s="13">
        <f>IF(COUNTIF($AN$3:$AN$33,AN32)&gt;1,_xlfn.RANK.EQ(AN32,$AN$3:$AN$33)+COUNTIF(AN$3:$AN32,AN32)-1,_xlfn.RANK.EQ(AN32,$AN$3:$AN$33))</f>
        <v>27</v>
      </c>
    </row>
    <row r="33" spans="4:41" thickBot="1" x14ac:dyDescent="0.4">
      <c r="D33" s="187"/>
      <c r="E33" s="9" t="str">
        <f>'0 Composite Gap Score'!B33</f>
        <v>SUNDARGARH</v>
      </c>
      <c r="F33" s="29">
        <v>800</v>
      </c>
      <c r="G33" s="29">
        <v>124</v>
      </c>
      <c r="H33" s="29">
        <v>28</v>
      </c>
      <c r="I33" s="29">
        <v>15</v>
      </c>
      <c r="J33" s="31">
        <v>56</v>
      </c>
      <c r="L33" s="190"/>
      <c r="M33" s="123" t="str">
        <f t="shared" si="0"/>
        <v>SUNDARGARH</v>
      </c>
      <c r="N33" s="18">
        <f t="shared" si="1"/>
        <v>800</v>
      </c>
      <c r="O33" s="14">
        <f t="shared" si="2"/>
        <v>1</v>
      </c>
      <c r="P33" s="37"/>
      <c r="Q33" s="54" t="s">
        <v>166</v>
      </c>
      <c r="R33" s="18">
        <f t="shared" si="3"/>
        <v>124</v>
      </c>
      <c r="S33" s="14">
        <f t="shared" si="4"/>
        <v>1</v>
      </c>
      <c r="T33" s="37"/>
      <c r="U33" s="54" t="s">
        <v>166</v>
      </c>
      <c r="V33" s="18">
        <f t="shared" si="5"/>
        <v>28</v>
      </c>
      <c r="W33" s="14">
        <f t="shared" si="6"/>
        <v>1</v>
      </c>
      <c r="X33" s="37"/>
      <c r="Y33" s="54" t="s">
        <v>166</v>
      </c>
      <c r="Z33" s="18">
        <f t="shared" si="7"/>
        <v>15</v>
      </c>
      <c r="AA33" s="14">
        <f t="shared" si="8"/>
        <v>0.75</v>
      </c>
      <c r="AB33" s="37"/>
      <c r="AC33" s="54" t="s">
        <v>166</v>
      </c>
      <c r="AD33" s="18">
        <f t="shared" si="9"/>
        <v>56</v>
      </c>
      <c r="AE33" s="19">
        <f t="shared" si="10"/>
        <v>1</v>
      </c>
      <c r="AG33" s="189"/>
      <c r="AH33" s="123" t="str">
        <f t="shared" si="17"/>
        <v>SUNDARGARH</v>
      </c>
      <c r="AI33" s="14">
        <f t="shared" si="11"/>
        <v>1</v>
      </c>
      <c r="AJ33" s="14">
        <f t="shared" si="12"/>
        <v>1</v>
      </c>
      <c r="AK33" s="14">
        <f t="shared" si="13"/>
        <v>1</v>
      </c>
      <c r="AL33" s="14">
        <f t="shared" si="14"/>
        <v>0.75</v>
      </c>
      <c r="AM33" s="14">
        <f t="shared" si="15"/>
        <v>1</v>
      </c>
      <c r="AN33" s="14">
        <f t="shared" si="16"/>
        <v>4.75</v>
      </c>
      <c r="AO33" s="19">
        <f>IF(COUNTIF($AN$3:$AN$33,AN33)&gt;1,_xlfn.RANK.EQ(AN33,$AN$3:$AN$33)+COUNTIF(AN$3:$AN33,AN33)-1,_xlfn.RANK.EQ(AN33,$AN$3:$AN$33))</f>
        <v>5</v>
      </c>
    </row>
    <row r="34" spans="4:41" ht="18.5" x14ac:dyDescent="0.45"/>
  </sheetData>
  <mergeCells count="3">
    <mergeCell ref="D1:D33"/>
    <mergeCell ref="L1:L33"/>
    <mergeCell ref="AG1:AG33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D802-42AD-45C0-8C25-6D2EB4C91DBB}">
  <dimension ref="A1:BB33"/>
  <sheetViews>
    <sheetView zoomScale="80" zoomScaleNormal="80" workbookViewId="0">
      <selection activeCell="E3" sqref="E3:E33"/>
    </sheetView>
  </sheetViews>
  <sheetFormatPr defaultRowHeight="15" customHeight="1" x14ac:dyDescent="0.45"/>
  <cols>
    <col min="1" max="1" width="18.54296875" customWidth="1"/>
    <col min="2" max="2" width="10.1796875" customWidth="1"/>
    <col min="4" max="4" width="8.7265625" style="50"/>
    <col min="5" max="5" width="21.453125" customWidth="1"/>
    <col min="6" max="6" width="13.1796875" customWidth="1"/>
    <col min="7" max="7" width="12.1796875" customWidth="1"/>
    <col min="8" max="8" width="13.1796875" customWidth="1"/>
    <col min="9" max="9" width="12.7265625" customWidth="1"/>
    <col min="10" max="10" width="12.81640625" customWidth="1"/>
    <col min="11" max="11" width="14.54296875" customWidth="1"/>
    <col min="12" max="12" width="15.81640625" customWidth="1"/>
    <col min="13" max="14" width="15.54296875" customWidth="1"/>
    <col min="15" max="15" width="15.81640625" customWidth="1"/>
    <col min="17" max="17" width="8.7265625" style="50"/>
    <col min="18" max="18" width="20.81640625" customWidth="1"/>
    <col min="19" max="19" width="18.81640625" customWidth="1"/>
    <col min="20" max="20" width="19" customWidth="1"/>
    <col min="21" max="22" width="18.81640625" customWidth="1"/>
    <col min="23" max="23" width="20.1796875" customWidth="1"/>
    <col min="25" max="25" width="8.7265625" style="50"/>
    <col min="26" max="26" width="22.7265625" customWidth="1"/>
    <col min="27" max="27" width="20.1796875" style="5" hidden="1" customWidth="1"/>
    <col min="28" max="28" width="24.54296875" customWidth="1"/>
    <col min="29" max="29" width="1.81640625" customWidth="1"/>
    <col min="30" max="30" width="22.7265625" hidden="1" customWidth="1"/>
    <col min="31" max="31" width="22.26953125" style="5" hidden="1" customWidth="1"/>
    <col min="32" max="32" width="21.81640625" customWidth="1"/>
    <col min="33" max="33" width="2.1796875" customWidth="1"/>
    <col min="34" max="34" width="22.7265625" hidden="1" customWidth="1"/>
    <col min="35" max="35" width="19.26953125" style="5" hidden="1" customWidth="1"/>
    <col min="36" max="36" width="21.26953125" customWidth="1"/>
    <col min="37" max="37" width="2.26953125" customWidth="1"/>
    <col min="38" max="38" width="22.7265625" hidden="1" customWidth="1"/>
    <col min="39" max="39" width="19.1796875" style="5" hidden="1" customWidth="1"/>
    <col min="40" max="40" width="22.1796875" customWidth="1"/>
    <col min="41" max="41" width="2.26953125" customWidth="1"/>
    <col min="42" max="42" width="22.7265625" hidden="1" customWidth="1"/>
    <col min="43" max="43" width="18.81640625" style="5" hidden="1" customWidth="1"/>
    <col min="44" max="44" width="22.1796875" customWidth="1"/>
    <col min="45" max="45" width="17.26953125" customWidth="1"/>
    <col min="46" max="46" width="8.7265625" style="50"/>
    <col min="47" max="47" width="26.1796875" customWidth="1"/>
    <col min="48" max="48" width="22.54296875" hidden="1" customWidth="1"/>
    <col min="49" max="50" width="21.1796875" hidden="1" customWidth="1"/>
    <col min="51" max="51" width="21.81640625" hidden="1" customWidth="1"/>
    <col min="52" max="52" width="22.1796875" hidden="1" customWidth="1"/>
    <col min="53" max="53" width="22.54296875" customWidth="1"/>
  </cols>
  <sheetData>
    <row r="1" spans="1:54" s="1" customFormat="1" ht="48.65" customHeight="1" x14ac:dyDescent="0.45">
      <c r="A1" s="107" t="s">
        <v>167</v>
      </c>
      <c r="B1" s="114" t="s">
        <v>168</v>
      </c>
      <c r="D1" s="185" t="s">
        <v>224</v>
      </c>
      <c r="E1" s="16" t="s">
        <v>225</v>
      </c>
      <c r="F1" s="16" t="s">
        <v>226</v>
      </c>
      <c r="G1" s="16" t="s">
        <v>226</v>
      </c>
      <c r="H1" s="16" t="s">
        <v>226</v>
      </c>
      <c r="I1" s="16" t="s">
        <v>226</v>
      </c>
      <c r="J1" s="16" t="s">
        <v>226</v>
      </c>
      <c r="K1" s="22" t="s">
        <v>227</v>
      </c>
      <c r="L1" s="22" t="s">
        <v>227</v>
      </c>
      <c r="M1" s="22" t="s">
        <v>227</v>
      </c>
      <c r="N1" s="22" t="s">
        <v>227</v>
      </c>
      <c r="O1" s="23" t="s">
        <v>227</v>
      </c>
      <c r="Q1" s="173" t="s">
        <v>228</v>
      </c>
      <c r="R1" s="16" t="s">
        <v>225</v>
      </c>
      <c r="S1" s="16" t="s">
        <v>229</v>
      </c>
      <c r="T1" s="16" t="s">
        <v>229</v>
      </c>
      <c r="U1" s="16" t="s">
        <v>229</v>
      </c>
      <c r="V1" s="16" t="s">
        <v>229</v>
      </c>
      <c r="W1" s="17" t="s">
        <v>229</v>
      </c>
      <c r="Y1" s="173" t="s">
        <v>230</v>
      </c>
      <c r="Z1" s="16" t="s">
        <v>225</v>
      </c>
      <c r="AA1" s="16" t="s">
        <v>231</v>
      </c>
      <c r="AB1" s="16" t="s">
        <v>232</v>
      </c>
      <c r="AC1" s="36"/>
      <c r="AD1" s="16" t="s">
        <v>225</v>
      </c>
      <c r="AE1" s="16" t="s">
        <v>233</v>
      </c>
      <c r="AF1" s="16" t="s">
        <v>232</v>
      </c>
      <c r="AG1" s="36"/>
      <c r="AH1" s="16" t="s">
        <v>225</v>
      </c>
      <c r="AI1" s="16" t="s">
        <v>234</v>
      </c>
      <c r="AJ1" s="16" t="s">
        <v>232</v>
      </c>
      <c r="AK1" s="36"/>
      <c r="AL1" s="16" t="s">
        <v>225</v>
      </c>
      <c r="AM1" s="16" t="s">
        <v>235</v>
      </c>
      <c r="AN1" s="16" t="s">
        <v>232</v>
      </c>
      <c r="AO1" s="36"/>
      <c r="AP1" s="16" t="s">
        <v>225</v>
      </c>
      <c r="AQ1" s="17" t="s">
        <v>236</v>
      </c>
      <c r="AR1" s="17" t="s">
        <v>232</v>
      </c>
      <c r="AT1" s="182" t="s">
        <v>237</v>
      </c>
      <c r="AU1" s="11" t="s">
        <v>225</v>
      </c>
      <c r="AV1" s="16" t="s">
        <v>238</v>
      </c>
      <c r="AW1" s="16" t="s">
        <v>239</v>
      </c>
      <c r="AX1" s="16" t="s">
        <v>240</v>
      </c>
      <c r="AY1" s="16" t="s">
        <v>241</v>
      </c>
      <c r="AZ1" s="16" t="s">
        <v>242</v>
      </c>
      <c r="BA1" s="11" t="s">
        <v>243</v>
      </c>
      <c r="BB1" s="12" t="s">
        <v>64</v>
      </c>
    </row>
    <row r="2" spans="1:54" s="1" customFormat="1" ht="16" customHeight="1" x14ac:dyDescent="0.35">
      <c r="A2" s="108" t="s">
        <v>189</v>
      </c>
      <c r="B2" s="116">
        <f>'1 Notification Gap'!B2</f>
        <v>31</v>
      </c>
      <c r="D2" s="186"/>
      <c r="E2" s="96"/>
      <c r="F2" s="96">
        <f>'1 Notification Gap'!P2</f>
        <v>2018</v>
      </c>
      <c r="G2" s="96">
        <f>'1 Notification Gap'!Q2</f>
        <v>2019</v>
      </c>
      <c r="H2" s="96">
        <f>'1 Notification Gap'!R2</f>
        <v>2020</v>
      </c>
      <c r="I2" s="96">
        <f>'1 Notification Gap'!S2</f>
        <v>2021</v>
      </c>
      <c r="J2" s="96">
        <f>'1 Notification Gap'!T2</f>
        <v>2022</v>
      </c>
      <c r="K2" s="121">
        <f>F2</f>
        <v>2018</v>
      </c>
      <c r="L2" s="121">
        <f t="shared" ref="L2:O2" si="0">G2</f>
        <v>2019</v>
      </c>
      <c r="M2" s="121">
        <f t="shared" si="0"/>
        <v>2020</v>
      </c>
      <c r="N2" s="121">
        <f t="shared" si="0"/>
        <v>2021</v>
      </c>
      <c r="O2" s="121">
        <f t="shared" si="0"/>
        <v>2022</v>
      </c>
      <c r="Q2" s="174"/>
      <c r="R2" s="96"/>
      <c r="S2" s="97">
        <f>K2</f>
        <v>2018</v>
      </c>
      <c r="T2" s="97">
        <f t="shared" ref="T2:W2" si="1">L2</f>
        <v>2019</v>
      </c>
      <c r="U2" s="97">
        <f t="shared" si="1"/>
        <v>2020</v>
      </c>
      <c r="V2" s="97">
        <f t="shared" si="1"/>
        <v>2021</v>
      </c>
      <c r="W2" s="97">
        <f t="shared" si="1"/>
        <v>2022</v>
      </c>
      <c r="Y2" s="174"/>
      <c r="Z2" s="96"/>
      <c r="AA2" s="96"/>
      <c r="AB2" s="135">
        <f>S2</f>
        <v>2018</v>
      </c>
      <c r="AC2" s="136"/>
      <c r="AD2" s="97"/>
      <c r="AE2" s="97"/>
      <c r="AF2" s="135">
        <f>T2</f>
        <v>2019</v>
      </c>
      <c r="AG2" s="136"/>
      <c r="AH2" s="97"/>
      <c r="AI2" s="97"/>
      <c r="AJ2" s="135">
        <f>U2</f>
        <v>2020</v>
      </c>
      <c r="AK2" s="136"/>
      <c r="AL2" s="97"/>
      <c r="AM2" s="97"/>
      <c r="AN2" s="135">
        <f>V2</f>
        <v>2021</v>
      </c>
      <c r="AO2" s="136"/>
      <c r="AP2" s="97"/>
      <c r="AQ2" s="140"/>
      <c r="AR2" s="135">
        <f>W2</f>
        <v>2022</v>
      </c>
      <c r="AT2" s="183"/>
      <c r="AU2" s="141"/>
      <c r="AV2" s="129"/>
      <c r="AW2" s="129"/>
      <c r="AX2" s="129"/>
      <c r="AY2" s="129"/>
      <c r="AZ2" s="129"/>
      <c r="BA2" s="126"/>
      <c r="BB2" s="127"/>
    </row>
    <row r="3" spans="1:54" ht="14.5" x14ac:dyDescent="0.35">
      <c r="A3" s="109" t="s">
        <v>190</v>
      </c>
      <c r="B3" s="110">
        <f>ROUNDUP(B2/4,0)</f>
        <v>8</v>
      </c>
      <c r="D3" s="186"/>
      <c r="E3" s="9" t="str">
        <f>'0 Composite Gap Score'!B3</f>
        <v>ANUGUL</v>
      </c>
      <c r="F3" s="27">
        <v>1251</v>
      </c>
      <c r="G3" s="27">
        <v>1155</v>
      </c>
      <c r="H3" s="27">
        <v>906</v>
      </c>
      <c r="I3" s="27">
        <v>1173</v>
      </c>
      <c r="J3" s="27">
        <v>1402</v>
      </c>
      <c r="K3" s="27">
        <v>877</v>
      </c>
      <c r="L3" s="27">
        <v>879</v>
      </c>
      <c r="M3" s="27">
        <v>724</v>
      </c>
      <c r="N3" s="27">
        <v>820</v>
      </c>
      <c r="O3" s="28">
        <v>799</v>
      </c>
      <c r="Q3" s="174"/>
      <c r="R3" s="9" t="str">
        <f t="shared" ref="R3:R33" si="2">E3</f>
        <v>ANUGUL</v>
      </c>
      <c r="S3" s="21">
        <f t="shared" ref="S3:S33" si="3">K3/F3</f>
        <v>0.70103916866506799</v>
      </c>
      <c r="T3" s="21">
        <f t="shared" ref="T3:T33" si="4">L3/G3</f>
        <v>0.76103896103896107</v>
      </c>
      <c r="U3" s="21">
        <f t="shared" ref="U3:U33" si="5">M3/H3</f>
        <v>0.79911699779249445</v>
      </c>
      <c r="V3" s="21">
        <f t="shared" ref="V3:V33" si="6">N3/I3</f>
        <v>0.69906223358908781</v>
      </c>
      <c r="W3" s="24">
        <f t="shared" ref="W3:W33" si="7">O3/J3</f>
        <v>0.56990014265335232</v>
      </c>
      <c r="Y3" s="174"/>
      <c r="Z3" s="9" t="str">
        <f t="shared" ref="Z3:Z33" si="8">E3</f>
        <v>ANUGUL</v>
      </c>
      <c r="AA3" s="21">
        <f t="shared" ref="AA3:AA33" si="9">MAX(S3,0)</f>
        <v>0.70103916866506799</v>
      </c>
      <c r="AB3" s="10">
        <f t="shared" ref="AB3:AB33" si="10">IF(RANK(AA3,$AA$3:$AA$33,0)&lt;=$B$3, 0.25, IF(RANK(AA3,$AA$3:$AA$33,0)&lt;=$B$4, 0.5, IF(RANK(AA3,$AA$3:$AA$33,0)&lt;=$B$5, 0.25, 1)))</f>
        <v>0.25</v>
      </c>
      <c r="AC3" s="100"/>
      <c r="AD3" s="51" t="s">
        <v>134</v>
      </c>
      <c r="AE3" s="21">
        <f t="shared" ref="AE3:AE33" si="11">MAX(T3,0)</f>
        <v>0.76103896103896107</v>
      </c>
      <c r="AF3" s="10">
        <f t="shared" ref="AF3:AF33" si="12">IF(RANK(AE3,$AE$3:$AE$33,0)&lt;=$B$3, 0.25, IF(RANK(AE3,$AE$3:$AE$33,0)&lt;=$B$4, 0.5, IF(RANK(AE3,$AE$3:$AE$33,0)&lt;=$B$5, 0.25, 1)))</f>
        <v>0.5</v>
      </c>
      <c r="AG3" s="100"/>
      <c r="AH3" s="51" t="s">
        <v>134</v>
      </c>
      <c r="AI3" s="21">
        <f t="shared" ref="AI3:AI33" si="13">MAX(U3,0)</f>
        <v>0.79911699779249445</v>
      </c>
      <c r="AJ3" s="10">
        <f t="shared" ref="AJ3:AJ33" si="14">IF(RANK(AI3,$AI$3:$AI$33,0)&lt;=$B$3, 0.25, IF(RANK(AI3,$AI$3:$AI$33,0)&lt;=$B$4, 0.5, IF(RANK(AI3,$AI$3:$AI$33,0)&lt;=$B$5, 0.25, 1)))</f>
        <v>0.25</v>
      </c>
      <c r="AK3" s="100"/>
      <c r="AL3" s="51" t="s">
        <v>134</v>
      </c>
      <c r="AM3" s="21">
        <f t="shared" ref="AM3:AM33" si="15">MAX(V3,0)</f>
        <v>0.69906223358908781</v>
      </c>
      <c r="AN3" s="10">
        <f t="shared" ref="AN3:AN33" si="16">IF(RANK(AM3,$AM$3:$AM$33,0)&lt;=$B$3, 0.25, IF(RANK(AM3,$AM$3:$AM$33,0)&lt;=$B$4, 0.5, IF(RANK(AM3,$AM$3:$AM$33,0)&lt;=$B$5, 0.75, 1)))</f>
        <v>0.5</v>
      </c>
      <c r="AO3" s="100"/>
      <c r="AP3" s="51" t="s">
        <v>134</v>
      </c>
      <c r="AQ3" s="21">
        <f t="shared" ref="AQ3:AQ33" si="17">MAX(W3,0)</f>
        <v>0.56990014265335232</v>
      </c>
      <c r="AR3" s="10">
        <f t="shared" ref="AR3:AR33" si="18">IF(RANK(AQ3,$AQ$3:$AQ$33,0)&lt;=$B$3, 0.25, IF(RANK(AQ3,$AQ$3:$AQ$33,0)&lt;=$B$4, 0.5, IF(RANK(AQ3,$AQ$3:$AQ$33,0)&lt;=$B$5, 0.25, 1)))</f>
        <v>0.25</v>
      </c>
      <c r="AT3" s="183"/>
      <c r="AU3" s="9" t="str">
        <f>E3</f>
        <v>ANUGUL</v>
      </c>
      <c r="AV3" s="10">
        <f t="shared" ref="AV3:AV33" si="19">VLOOKUP(AU3,Z:AB,3,0)</f>
        <v>0.25</v>
      </c>
      <c r="AW3" s="10">
        <f t="shared" ref="AW3:AW33" si="20">VLOOKUP(AU3,AD:AF,3,0)</f>
        <v>0.5</v>
      </c>
      <c r="AX3" s="10">
        <f t="shared" ref="AX3:AX33" si="21">VLOOKUP(AU3,AH:AJ,3,0)</f>
        <v>0.25</v>
      </c>
      <c r="AY3" s="10">
        <f t="shared" ref="AY3:AY33" si="22">VLOOKUP(AU3,AL:AN,3,0)</f>
        <v>0.5</v>
      </c>
      <c r="AZ3" s="10">
        <f t="shared" ref="AZ3:AZ33" si="23">VLOOKUP(AU3,AP:AR,3,0)</f>
        <v>0.25</v>
      </c>
      <c r="BA3" s="10">
        <f t="shared" ref="BA3:BA33" si="24">SUM(AV3:AZ3)</f>
        <v>1.75</v>
      </c>
      <c r="BB3" s="13">
        <f>IF(COUNTIF($BA$3:$BA$33,BA3)&gt;1,_xlfn.RANK.EQ(BA3,$BA$3:$BA$33)+COUNTIF($BA$3:BA3,BA3)-1,_xlfn.RANK.EQ(BA3,$BA$3:$BA$33))</f>
        <v>22</v>
      </c>
    </row>
    <row r="4" spans="1:54" ht="14.5" x14ac:dyDescent="0.35">
      <c r="A4" s="109" t="s">
        <v>191</v>
      </c>
      <c r="B4" s="110">
        <f>B3*2</f>
        <v>16</v>
      </c>
      <c r="D4" s="186"/>
      <c r="E4" s="9" t="str">
        <f>'0 Composite Gap Score'!B4</f>
        <v>BALANGIR</v>
      </c>
      <c r="F4" s="27">
        <v>1788</v>
      </c>
      <c r="G4" s="27">
        <v>1866</v>
      </c>
      <c r="H4" s="27">
        <v>1601</v>
      </c>
      <c r="I4" s="27">
        <v>1826</v>
      </c>
      <c r="J4" s="27">
        <v>1958</v>
      </c>
      <c r="K4" s="27">
        <v>772</v>
      </c>
      <c r="L4" s="27">
        <v>981</v>
      </c>
      <c r="M4" s="27">
        <v>723</v>
      </c>
      <c r="N4" s="27">
        <v>815</v>
      </c>
      <c r="O4" s="28">
        <v>991</v>
      </c>
      <c r="Q4" s="174"/>
      <c r="R4" s="9" t="str">
        <f t="shared" si="2"/>
        <v>BALANGIR</v>
      </c>
      <c r="S4" s="21">
        <f t="shared" si="3"/>
        <v>0.43176733780760629</v>
      </c>
      <c r="T4" s="21">
        <f t="shared" si="4"/>
        <v>0.52572347266881025</v>
      </c>
      <c r="U4" s="21">
        <f t="shared" si="5"/>
        <v>0.45159275452841974</v>
      </c>
      <c r="V4" s="21">
        <f t="shared" si="6"/>
        <v>0.44633077765607887</v>
      </c>
      <c r="W4" s="24">
        <f t="shared" si="7"/>
        <v>0.50612870275791622</v>
      </c>
      <c r="Y4" s="174"/>
      <c r="Z4" s="9" t="str">
        <f t="shared" si="8"/>
        <v>BALANGIR</v>
      </c>
      <c r="AA4" s="21">
        <f t="shared" si="9"/>
        <v>0.43176733780760629</v>
      </c>
      <c r="AB4" s="10">
        <f t="shared" si="10"/>
        <v>1</v>
      </c>
      <c r="AC4" s="100"/>
      <c r="AD4" s="51" t="s">
        <v>136</v>
      </c>
      <c r="AE4" s="21">
        <f t="shared" si="11"/>
        <v>0.52572347266881025</v>
      </c>
      <c r="AF4" s="10">
        <f t="shared" si="12"/>
        <v>1</v>
      </c>
      <c r="AG4" s="100"/>
      <c r="AH4" s="51" t="s">
        <v>136</v>
      </c>
      <c r="AI4" s="21">
        <f t="shared" si="13"/>
        <v>0.45159275452841974</v>
      </c>
      <c r="AJ4" s="10">
        <f t="shared" si="14"/>
        <v>1</v>
      </c>
      <c r="AK4" s="100"/>
      <c r="AL4" s="51" t="s">
        <v>136</v>
      </c>
      <c r="AM4" s="21">
        <f t="shared" si="15"/>
        <v>0.44633077765607887</v>
      </c>
      <c r="AN4" s="10">
        <f t="shared" si="16"/>
        <v>1</v>
      </c>
      <c r="AO4" s="100"/>
      <c r="AP4" s="51" t="s">
        <v>136</v>
      </c>
      <c r="AQ4" s="21">
        <f t="shared" si="17"/>
        <v>0.50612870275791622</v>
      </c>
      <c r="AR4" s="10">
        <f t="shared" si="18"/>
        <v>1</v>
      </c>
      <c r="AT4" s="183"/>
      <c r="AU4" s="9" t="str">
        <f t="shared" ref="AU4:AU33" si="25">E4</f>
        <v>BALANGIR</v>
      </c>
      <c r="AV4" s="10">
        <f t="shared" si="19"/>
        <v>1</v>
      </c>
      <c r="AW4" s="10">
        <f t="shared" si="20"/>
        <v>1</v>
      </c>
      <c r="AX4" s="10">
        <f t="shared" si="21"/>
        <v>1</v>
      </c>
      <c r="AY4" s="10">
        <f t="shared" si="22"/>
        <v>1</v>
      </c>
      <c r="AZ4" s="10">
        <f t="shared" si="23"/>
        <v>1</v>
      </c>
      <c r="BA4" s="10">
        <f t="shared" si="24"/>
        <v>5</v>
      </c>
      <c r="BB4" s="13">
        <f>IF(COUNTIF($BA$3:$BA$33,BA4)&gt;1,_xlfn.RANK.EQ(BA4,$BA$3:$BA$33)+COUNTIF($BA$3:BA4,BA4)-1,_xlfn.RANK.EQ(BA4,$BA$3:$BA$33))</f>
        <v>1</v>
      </c>
    </row>
    <row r="5" spans="1:54" thickBot="1" x14ac:dyDescent="0.4">
      <c r="A5" s="111" t="s">
        <v>192</v>
      </c>
      <c r="B5" s="112">
        <f>B3*3</f>
        <v>24</v>
      </c>
      <c r="D5" s="186"/>
      <c r="E5" s="9" t="str">
        <f>'0 Composite Gap Score'!B5</f>
        <v>BALESHWAR</v>
      </c>
      <c r="F5" s="27">
        <v>1817</v>
      </c>
      <c r="G5" s="27">
        <v>1986</v>
      </c>
      <c r="H5" s="27">
        <v>1628</v>
      </c>
      <c r="I5" s="27">
        <v>1864</v>
      </c>
      <c r="J5" s="27">
        <v>2350</v>
      </c>
      <c r="K5" s="27">
        <v>1216</v>
      </c>
      <c r="L5" s="27">
        <v>1453</v>
      </c>
      <c r="M5" s="27">
        <v>1140</v>
      </c>
      <c r="N5" s="27">
        <v>1292</v>
      </c>
      <c r="O5" s="28">
        <v>1486</v>
      </c>
      <c r="Q5" s="174"/>
      <c r="R5" s="9" t="str">
        <f t="shared" si="2"/>
        <v>BALESHWAR</v>
      </c>
      <c r="S5" s="21">
        <f t="shared" si="3"/>
        <v>0.66923500275178871</v>
      </c>
      <c r="T5" s="21">
        <f t="shared" si="4"/>
        <v>0.73162134944612289</v>
      </c>
      <c r="U5" s="21">
        <f t="shared" si="5"/>
        <v>0.70024570024570021</v>
      </c>
      <c r="V5" s="21">
        <f t="shared" si="6"/>
        <v>0.69313304721030045</v>
      </c>
      <c r="W5" s="24">
        <f t="shared" si="7"/>
        <v>0.63234042553191494</v>
      </c>
      <c r="Y5" s="174"/>
      <c r="Z5" s="9" t="str">
        <f t="shared" si="8"/>
        <v>BALESHWAR</v>
      </c>
      <c r="AA5" s="21">
        <f t="shared" si="9"/>
        <v>0.66923500275178871</v>
      </c>
      <c r="AB5" s="10">
        <f t="shared" si="10"/>
        <v>0.5</v>
      </c>
      <c r="AC5" s="100"/>
      <c r="AD5" s="51" t="s">
        <v>137</v>
      </c>
      <c r="AE5" s="21">
        <f t="shared" si="11"/>
        <v>0.73162134944612289</v>
      </c>
      <c r="AF5" s="10">
        <f t="shared" si="12"/>
        <v>0.5</v>
      </c>
      <c r="AG5" s="100"/>
      <c r="AH5" s="51" t="s">
        <v>137</v>
      </c>
      <c r="AI5" s="21">
        <f t="shared" si="13"/>
        <v>0.70024570024570021</v>
      </c>
      <c r="AJ5" s="10">
        <f t="shared" si="14"/>
        <v>0.5</v>
      </c>
      <c r="AK5" s="100"/>
      <c r="AL5" s="51" t="s">
        <v>137</v>
      </c>
      <c r="AM5" s="21">
        <f t="shared" si="15"/>
        <v>0.69313304721030045</v>
      </c>
      <c r="AN5" s="10">
        <f t="shared" si="16"/>
        <v>0.5</v>
      </c>
      <c r="AO5" s="100"/>
      <c r="AP5" s="51" t="s">
        <v>137</v>
      </c>
      <c r="AQ5" s="21">
        <f t="shared" si="17"/>
        <v>0.63234042553191494</v>
      </c>
      <c r="AR5" s="10">
        <f t="shared" si="18"/>
        <v>0.25</v>
      </c>
      <c r="AT5" s="183"/>
      <c r="AU5" s="9" t="str">
        <f t="shared" si="25"/>
        <v>BALESHWAR</v>
      </c>
      <c r="AV5" s="10">
        <f t="shared" si="19"/>
        <v>0.5</v>
      </c>
      <c r="AW5" s="10">
        <f t="shared" si="20"/>
        <v>0.5</v>
      </c>
      <c r="AX5" s="10">
        <f t="shared" si="21"/>
        <v>0.5</v>
      </c>
      <c r="AY5" s="10">
        <f t="shared" si="22"/>
        <v>0.5</v>
      </c>
      <c r="AZ5" s="10">
        <f t="shared" si="23"/>
        <v>0.25</v>
      </c>
      <c r="BA5" s="10">
        <f t="shared" si="24"/>
        <v>2.25</v>
      </c>
      <c r="BB5" s="13">
        <f>IF(COUNTIF($BA$3:$BA$33,BA5)&gt;1,_xlfn.RANK.EQ(BA5,$BA$3:$BA$33)+COUNTIF($BA$3:BA5,BA5)-1,_xlfn.RANK.EQ(BA5,$BA$3:$BA$33))</f>
        <v>13</v>
      </c>
    </row>
    <row r="6" spans="1:54" ht="14.5" x14ac:dyDescent="0.35">
      <c r="D6" s="186"/>
      <c r="E6" s="9" t="str">
        <f>'0 Composite Gap Score'!B6</f>
        <v>BARGARH</v>
      </c>
      <c r="F6" s="27">
        <v>1254</v>
      </c>
      <c r="G6" s="27">
        <v>1252</v>
      </c>
      <c r="H6" s="27">
        <v>953</v>
      </c>
      <c r="I6" s="27">
        <v>1197</v>
      </c>
      <c r="J6" s="27">
        <v>1394</v>
      </c>
      <c r="K6" s="27">
        <v>671</v>
      </c>
      <c r="L6" s="27">
        <v>733</v>
      </c>
      <c r="M6" s="27">
        <v>583</v>
      </c>
      <c r="N6" s="27">
        <v>734</v>
      </c>
      <c r="O6" s="28">
        <v>773</v>
      </c>
      <c r="Q6" s="174"/>
      <c r="R6" s="9" t="str">
        <f t="shared" si="2"/>
        <v>BARGARH</v>
      </c>
      <c r="S6" s="21">
        <f t="shared" si="3"/>
        <v>0.53508771929824561</v>
      </c>
      <c r="T6" s="21">
        <f t="shared" si="4"/>
        <v>0.58546325878594252</v>
      </c>
      <c r="U6" s="21">
        <f t="shared" si="5"/>
        <v>0.61175236096537255</v>
      </c>
      <c r="V6" s="21">
        <f t="shared" si="6"/>
        <v>0.61319966583124474</v>
      </c>
      <c r="W6" s="24">
        <f t="shared" si="7"/>
        <v>0.55451936872309904</v>
      </c>
      <c r="Y6" s="174"/>
      <c r="Z6" s="9" t="str">
        <f t="shared" si="8"/>
        <v>BARGARH</v>
      </c>
      <c r="AA6" s="21">
        <f t="shared" si="9"/>
        <v>0.53508771929824561</v>
      </c>
      <c r="AB6" s="10">
        <f t="shared" si="10"/>
        <v>1</v>
      </c>
      <c r="AC6" s="100"/>
      <c r="AD6" s="51" t="s">
        <v>139</v>
      </c>
      <c r="AE6" s="21">
        <f t="shared" si="11"/>
        <v>0.58546325878594252</v>
      </c>
      <c r="AF6" s="10">
        <f t="shared" si="12"/>
        <v>0.25</v>
      </c>
      <c r="AG6" s="100"/>
      <c r="AH6" s="51" t="s">
        <v>139</v>
      </c>
      <c r="AI6" s="21">
        <f t="shared" si="13"/>
        <v>0.61175236096537255</v>
      </c>
      <c r="AJ6" s="10">
        <f t="shared" si="14"/>
        <v>0.25</v>
      </c>
      <c r="AK6" s="100"/>
      <c r="AL6" s="51" t="s">
        <v>139</v>
      </c>
      <c r="AM6" s="21">
        <f t="shared" si="15"/>
        <v>0.61319966583124474</v>
      </c>
      <c r="AN6" s="10">
        <f t="shared" si="16"/>
        <v>0.75</v>
      </c>
      <c r="AO6" s="100"/>
      <c r="AP6" s="51" t="s">
        <v>139</v>
      </c>
      <c r="AQ6" s="21">
        <f t="shared" si="17"/>
        <v>0.55451936872309904</v>
      </c>
      <c r="AR6" s="10">
        <f t="shared" si="18"/>
        <v>0.25</v>
      </c>
      <c r="AT6" s="183"/>
      <c r="AU6" s="9" t="str">
        <f t="shared" si="25"/>
        <v>BARGARH</v>
      </c>
      <c r="AV6" s="10">
        <f t="shared" si="19"/>
        <v>1</v>
      </c>
      <c r="AW6" s="10">
        <f t="shared" si="20"/>
        <v>0.25</v>
      </c>
      <c r="AX6" s="10">
        <f t="shared" si="21"/>
        <v>0.25</v>
      </c>
      <c r="AY6" s="10">
        <f t="shared" si="22"/>
        <v>0.75</v>
      </c>
      <c r="AZ6" s="10">
        <f t="shared" si="23"/>
        <v>0.25</v>
      </c>
      <c r="BA6" s="10">
        <f t="shared" si="24"/>
        <v>2.5</v>
      </c>
      <c r="BB6" s="13">
        <f>IF(COUNTIF($BA$3:$BA$33,BA6)&gt;1,_xlfn.RANK.EQ(BA6,$BA$3:$BA$33)+COUNTIF($BA$3:BA6,BA6)-1,_xlfn.RANK.EQ(BA6,$BA$3:$BA$33))</f>
        <v>9</v>
      </c>
    </row>
    <row r="7" spans="1:54" ht="14.5" x14ac:dyDescent="0.35">
      <c r="D7" s="186"/>
      <c r="E7" s="9" t="str">
        <f>'0 Composite Gap Score'!B7</f>
        <v>BHADRAK</v>
      </c>
      <c r="F7" s="27">
        <v>795</v>
      </c>
      <c r="G7" s="27">
        <v>797</v>
      </c>
      <c r="H7" s="27">
        <v>670</v>
      </c>
      <c r="I7" s="27">
        <v>816</v>
      </c>
      <c r="J7" s="27">
        <v>941</v>
      </c>
      <c r="K7" s="27">
        <v>510</v>
      </c>
      <c r="L7" s="27">
        <v>537</v>
      </c>
      <c r="M7" s="27">
        <v>485</v>
      </c>
      <c r="N7" s="27">
        <v>554</v>
      </c>
      <c r="O7" s="28">
        <v>619</v>
      </c>
      <c r="Q7" s="174"/>
      <c r="R7" s="9" t="str">
        <f t="shared" si="2"/>
        <v>BHADRAK</v>
      </c>
      <c r="S7" s="21">
        <f t="shared" si="3"/>
        <v>0.64150943396226412</v>
      </c>
      <c r="T7" s="21">
        <f t="shared" si="4"/>
        <v>0.67377666248431622</v>
      </c>
      <c r="U7" s="21">
        <f t="shared" si="5"/>
        <v>0.72388059701492535</v>
      </c>
      <c r="V7" s="21">
        <f t="shared" si="6"/>
        <v>0.67892156862745101</v>
      </c>
      <c r="W7" s="24">
        <f t="shared" si="7"/>
        <v>0.65781083953241237</v>
      </c>
      <c r="Y7" s="174"/>
      <c r="Z7" s="9" t="str">
        <f t="shared" si="8"/>
        <v>BHADRAK</v>
      </c>
      <c r="AA7" s="21">
        <f t="shared" si="9"/>
        <v>0.64150943396226412</v>
      </c>
      <c r="AB7" s="10">
        <f t="shared" si="10"/>
        <v>0.5</v>
      </c>
      <c r="AC7" s="100"/>
      <c r="AD7" s="51" t="s">
        <v>140</v>
      </c>
      <c r="AE7" s="21">
        <f t="shared" si="11"/>
        <v>0.67377666248431622</v>
      </c>
      <c r="AF7" s="10">
        <f t="shared" si="12"/>
        <v>0.25</v>
      </c>
      <c r="AG7" s="100"/>
      <c r="AH7" s="51" t="s">
        <v>140</v>
      </c>
      <c r="AI7" s="21">
        <f t="shared" si="13"/>
        <v>0.72388059701492535</v>
      </c>
      <c r="AJ7" s="10">
        <f t="shared" si="14"/>
        <v>0.5</v>
      </c>
      <c r="AK7" s="100"/>
      <c r="AL7" s="51" t="s">
        <v>140</v>
      </c>
      <c r="AM7" s="21">
        <f t="shared" si="15"/>
        <v>0.67892156862745101</v>
      </c>
      <c r="AN7" s="10">
        <f t="shared" si="16"/>
        <v>0.75</v>
      </c>
      <c r="AO7" s="100"/>
      <c r="AP7" s="51" t="s">
        <v>140</v>
      </c>
      <c r="AQ7" s="21">
        <f t="shared" si="17"/>
        <v>0.65781083953241237</v>
      </c>
      <c r="AR7" s="10">
        <f t="shared" si="18"/>
        <v>0.5</v>
      </c>
      <c r="AT7" s="183"/>
      <c r="AU7" s="9" t="str">
        <f t="shared" si="25"/>
        <v>BHADRAK</v>
      </c>
      <c r="AV7" s="10">
        <f t="shared" si="19"/>
        <v>0.5</v>
      </c>
      <c r="AW7" s="10">
        <f t="shared" si="20"/>
        <v>0.25</v>
      </c>
      <c r="AX7" s="10">
        <f t="shared" si="21"/>
        <v>0.5</v>
      </c>
      <c r="AY7" s="10">
        <f t="shared" si="22"/>
        <v>0.75</v>
      </c>
      <c r="AZ7" s="10">
        <f t="shared" si="23"/>
        <v>0.5</v>
      </c>
      <c r="BA7" s="10">
        <f t="shared" si="24"/>
        <v>2.5</v>
      </c>
      <c r="BB7" s="13">
        <f>IF(COUNTIF($BA$3:$BA$33,BA7)&gt;1,_xlfn.RANK.EQ(BA7,$BA$3:$BA$33)+COUNTIF($BA$3:BA7,BA7)-1,_xlfn.RANK.EQ(BA7,$BA$3:$BA$33))</f>
        <v>10</v>
      </c>
    </row>
    <row r="8" spans="1:54" ht="14.5" x14ac:dyDescent="0.35">
      <c r="D8" s="186"/>
      <c r="E8" s="9" t="str">
        <f>'0 Composite Gap Score'!B8</f>
        <v>BHUBANESHWAR MC</v>
      </c>
      <c r="F8" s="27">
        <v>2255</v>
      </c>
      <c r="G8" s="27">
        <v>2929</v>
      </c>
      <c r="H8" s="27">
        <v>2377</v>
      </c>
      <c r="I8" s="27">
        <v>2974</v>
      </c>
      <c r="J8" s="27">
        <v>3953</v>
      </c>
      <c r="K8" s="27">
        <v>963</v>
      </c>
      <c r="L8" s="27">
        <v>1364</v>
      </c>
      <c r="M8" s="27">
        <v>1003</v>
      </c>
      <c r="N8" s="27">
        <v>1502</v>
      </c>
      <c r="O8" s="28">
        <v>2021</v>
      </c>
      <c r="Q8" s="174"/>
      <c r="R8" s="9" t="str">
        <f t="shared" si="2"/>
        <v>BHUBANESHWAR MC</v>
      </c>
      <c r="S8" s="21">
        <f t="shared" si="3"/>
        <v>0.42705099778270511</v>
      </c>
      <c r="T8" s="21">
        <f t="shared" si="4"/>
        <v>0.46568794810515535</v>
      </c>
      <c r="U8" s="21">
        <f t="shared" si="5"/>
        <v>0.42196045435422802</v>
      </c>
      <c r="V8" s="21">
        <f t="shared" si="6"/>
        <v>0.50504371217215871</v>
      </c>
      <c r="W8" s="24">
        <f t="shared" si="7"/>
        <v>0.51125727295724765</v>
      </c>
      <c r="Y8" s="174"/>
      <c r="Z8" s="9" t="str">
        <f t="shared" si="8"/>
        <v>BHUBANESHWAR MC</v>
      </c>
      <c r="AA8" s="21">
        <f t="shared" si="9"/>
        <v>0.42705099778270511</v>
      </c>
      <c r="AB8" s="10">
        <f t="shared" si="10"/>
        <v>1</v>
      </c>
      <c r="AC8" s="100"/>
      <c r="AD8" s="51" t="s">
        <v>141</v>
      </c>
      <c r="AE8" s="21">
        <f t="shared" si="11"/>
        <v>0.46568794810515535</v>
      </c>
      <c r="AF8" s="10">
        <f t="shared" si="12"/>
        <v>1</v>
      </c>
      <c r="AG8" s="100"/>
      <c r="AH8" s="51" t="s">
        <v>141</v>
      </c>
      <c r="AI8" s="21">
        <f t="shared" si="13"/>
        <v>0.42196045435422802</v>
      </c>
      <c r="AJ8" s="10">
        <f t="shared" si="14"/>
        <v>1</v>
      </c>
      <c r="AK8" s="100"/>
      <c r="AL8" s="51" t="s">
        <v>141</v>
      </c>
      <c r="AM8" s="21">
        <f t="shared" si="15"/>
        <v>0.50504371217215871</v>
      </c>
      <c r="AN8" s="10">
        <f t="shared" si="16"/>
        <v>1</v>
      </c>
      <c r="AO8" s="100"/>
      <c r="AP8" s="51" t="s">
        <v>141</v>
      </c>
      <c r="AQ8" s="21">
        <f t="shared" si="17"/>
        <v>0.51125727295724765</v>
      </c>
      <c r="AR8" s="10">
        <f t="shared" si="18"/>
        <v>1</v>
      </c>
      <c r="AT8" s="183"/>
      <c r="AU8" s="9" t="str">
        <f t="shared" si="25"/>
        <v>BHUBANESHWAR MC</v>
      </c>
      <c r="AV8" s="10">
        <f t="shared" si="19"/>
        <v>1</v>
      </c>
      <c r="AW8" s="10">
        <f t="shared" si="20"/>
        <v>1</v>
      </c>
      <c r="AX8" s="10">
        <f t="shared" si="21"/>
        <v>1</v>
      </c>
      <c r="AY8" s="10">
        <f t="shared" si="22"/>
        <v>1</v>
      </c>
      <c r="AZ8" s="10">
        <f t="shared" si="23"/>
        <v>1</v>
      </c>
      <c r="BA8" s="10">
        <f t="shared" si="24"/>
        <v>5</v>
      </c>
      <c r="BB8" s="13">
        <f>IF(COUNTIF($BA$3:$BA$33,BA8)&gt;1,_xlfn.RANK.EQ(BA8,$BA$3:$BA$33)+COUNTIF($BA$3:BA8,BA8)-1,_xlfn.RANK.EQ(BA8,$BA$3:$BA$33))</f>
        <v>2</v>
      </c>
    </row>
    <row r="9" spans="1:54" ht="14.5" x14ac:dyDescent="0.35">
      <c r="D9" s="186"/>
      <c r="E9" s="9" t="str">
        <f>'0 Composite Gap Score'!B9</f>
        <v>BOUDH</v>
      </c>
      <c r="F9" s="27">
        <v>225</v>
      </c>
      <c r="G9" s="27">
        <v>216</v>
      </c>
      <c r="H9" s="27">
        <v>222</v>
      </c>
      <c r="I9" s="27">
        <v>203</v>
      </c>
      <c r="J9" s="27">
        <v>264</v>
      </c>
      <c r="K9" s="27">
        <v>155</v>
      </c>
      <c r="L9" s="27">
        <v>189</v>
      </c>
      <c r="M9" s="27">
        <v>186</v>
      </c>
      <c r="N9" s="27">
        <v>181</v>
      </c>
      <c r="O9" s="28">
        <v>198</v>
      </c>
      <c r="Q9" s="174"/>
      <c r="R9" s="9" t="str">
        <f t="shared" si="2"/>
        <v>BOUDH</v>
      </c>
      <c r="S9" s="21">
        <f t="shared" si="3"/>
        <v>0.68888888888888888</v>
      </c>
      <c r="T9" s="21">
        <f t="shared" si="4"/>
        <v>0.875</v>
      </c>
      <c r="U9" s="21">
        <f t="shared" si="5"/>
        <v>0.83783783783783783</v>
      </c>
      <c r="V9" s="21">
        <f t="shared" si="6"/>
        <v>0.89162561576354682</v>
      </c>
      <c r="W9" s="24">
        <f t="shared" si="7"/>
        <v>0.75</v>
      </c>
      <c r="Y9" s="174"/>
      <c r="Z9" s="9" t="str">
        <f t="shared" si="8"/>
        <v>BOUDH</v>
      </c>
      <c r="AA9" s="21">
        <f t="shared" si="9"/>
        <v>0.68888888888888888</v>
      </c>
      <c r="AB9" s="10">
        <f t="shared" si="10"/>
        <v>0.5</v>
      </c>
      <c r="AC9" s="100"/>
      <c r="AD9" s="51" t="s">
        <v>142</v>
      </c>
      <c r="AE9" s="21">
        <f t="shared" si="11"/>
        <v>0.875</v>
      </c>
      <c r="AF9" s="10">
        <f t="shared" si="12"/>
        <v>0.25</v>
      </c>
      <c r="AG9" s="100"/>
      <c r="AH9" s="51" t="s">
        <v>142</v>
      </c>
      <c r="AI9" s="21">
        <f t="shared" si="13"/>
        <v>0.83783783783783783</v>
      </c>
      <c r="AJ9" s="10">
        <f t="shared" si="14"/>
        <v>0.25</v>
      </c>
      <c r="AK9" s="100"/>
      <c r="AL9" s="51" t="s">
        <v>142</v>
      </c>
      <c r="AM9" s="21">
        <f t="shared" si="15"/>
        <v>0.89162561576354682</v>
      </c>
      <c r="AN9" s="10">
        <f t="shared" si="16"/>
        <v>0.25</v>
      </c>
      <c r="AO9" s="100"/>
      <c r="AP9" s="51" t="s">
        <v>142</v>
      </c>
      <c r="AQ9" s="21">
        <f t="shared" si="17"/>
        <v>0.75</v>
      </c>
      <c r="AR9" s="10">
        <f t="shared" si="18"/>
        <v>0.25</v>
      </c>
      <c r="AT9" s="183"/>
      <c r="AU9" s="9" t="str">
        <f t="shared" si="25"/>
        <v>BOUDH</v>
      </c>
      <c r="AV9" s="10">
        <f t="shared" si="19"/>
        <v>0.5</v>
      </c>
      <c r="AW9" s="10">
        <f t="shared" si="20"/>
        <v>0.25</v>
      </c>
      <c r="AX9" s="10">
        <f t="shared" si="21"/>
        <v>0.25</v>
      </c>
      <c r="AY9" s="10">
        <f t="shared" si="22"/>
        <v>0.25</v>
      </c>
      <c r="AZ9" s="10">
        <f t="shared" si="23"/>
        <v>0.25</v>
      </c>
      <c r="BA9" s="10">
        <f t="shared" si="24"/>
        <v>1.5</v>
      </c>
      <c r="BB9" s="13">
        <f>IF(COUNTIF($BA$3:$BA$33,BA9)&gt;1,_xlfn.RANK.EQ(BA9,$BA$3:$BA$33)+COUNTIF($BA$3:BA9,BA9)-1,_xlfn.RANK.EQ(BA9,$BA$3:$BA$33))</f>
        <v>25</v>
      </c>
    </row>
    <row r="10" spans="1:54" ht="14.5" x14ac:dyDescent="0.35">
      <c r="D10" s="186"/>
      <c r="E10" s="9" t="str">
        <f>'0 Composite Gap Score'!B10</f>
        <v>CUTTACK</v>
      </c>
      <c r="F10" s="27">
        <v>3661</v>
      </c>
      <c r="G10" s="27">
        <v>4927</v>
      </c>
      <c r="H10" s="27">
        <v>3275</v>
      </c>
      <c r="I10" s="27">
        <v>4055</v>
      </c>
      <c r="J10" s="27">
        <v>4732</v>
      </c>
      <c r="K10" s="27">
        <v>1994</v>
      </c>
      <c r="L10" s="27">
        <v>2273</v>
      </c>
      <c r="M10" s="27">
        <v>1766</v>
      </c>
      <c r="N10" s="27">
        <v>1958</v>
      </c>
      <c r="O10" s="28">
        <v>2289</v>
      </c>
      <c r="Q10" s="174"/>
      <c r="R10" s="9" t="str">
        <f t="shared" si="2"/>
        <v>CUTTACK</v>
      </c>
      <c r="S10" s="21">
        <f t="shared" si="3"/>
        <v>0.54465992898115267</v>
      </c>
      <c r="T10" s="21">
        <f t="shared" si="4"/>
        <v>0.46133549827481224</v>
      </c>
      <c r="U10" s="21">
        <f t="shared" si="5"/>
        <v>0.53923664122137405</v>
      </c>
      <c r="V10" s="21">
        <f t="shared" si="6"/>
        <v>0.48286066584463627</v>
      </c>
      <c r="W10" s="24">
        <f t="shared" si="7"/>
        <v>0.48372781065088755</v>
      </c>
      <c r="Y10" s="174"/>
      <c r="Z10" s="9" t="str">
        <f t="shared" si="8"/>
        <v>CUTTACK</v>
      </c>
      <c r="AA10" s="21">
        <f t="shared" si="9"/>
        <v>0.54465992898115267</v>
      </c>
      <c r="AB10" s="10">
        <f t="shared" si="10"/>
        <v>0.25</v>
      </c>
      <c r="AC10" s="100"/>
      <c r="AD10" s="51" t="s">
        <v>143</v>
      </c>
      <c r="AE10" s="21">
        <f t="shared" si="11"/>
        <v>0.46133549827481224</v>
      </c>
      <c r="AF10" s="10">
        <f t="shared" si="12"/>
        <v>1</v>
      </c>
      <c r="AG10" s="100"/>
      <c r="AH10" s="51" t="s">
        <v>143</v>
      </c>
      <c r="AI10" s="21">
        <f t="shared" si="13"/>
        <v>0.53923664122137405</v>
      </c>
      <c r="AJ10" s="10">
        <f t="shared" si="14"/>
        <v>1</v>
      </c>
      <c r="AK10" s="100"/>
      <c r="AL10" s="51" t="s">
        <v>143</v>
      </c>
      <c r="AM10" s="21">
        <f t="shared" si="15"/>
        <v>0.48286066584463627</v>
      </c>
      <c r="AN10" s="10">
        <f t="shared" si="16"/>
        <v>1</v>
      </c>
      <c r="AO10" s="100"/>
      <c r="AP10" s="51" t="s">
        <v>143</v>
      </c>
      <c r="AQ10" s="21">
        <f t="shared" si="17"/>
        <v>0.48372781065088755</v>
      </c>
      <c r="AR10" s="10">
        <f t="shared" si="18"/>
        <v>1</v>
      </c>
      <c r="AT10" s="183"/>
      <c r="AU10" s="9" t="str">
        <f t="shared" si="25"/>
        <v>CUTTACK</v>
      </c>
      <c r="AV10" s="10">
        <f t="shared" si="19"/>
        <v>0.25</v>
      </c>
      <c r="AW10" s="10">
        <f t="shared" si="20"/>
        <v>1</v>
      </c>
      <c r="AX10" s="10">
        <f t="shared" si="21"/>
        <v>1</v>
      </c>
      <c r="AY10" s="10">
        <f t="shared" si="22"/>
        <v>1</v>
      </c>
      <c r="AZ10" s="10">
        <f t="shared" si="23"/>
        <v>1</v>
      </c>
      <c r="BA10" s="10">
        <f t="shared" si="24"/>
        <v>4.25</v>
      </c>
      <c r="BB10" s="13">
        <f>IF(COUNTIF($BA$3:$BA$33,BA10)&gt;1,_xlfn.RANK.EQ(BA10,$BA$3:$BA$33)+COUNTIF($BA$3:BA10,BA10)-1,_xlfn.RANK.EQ(BA10,$BA$3:$BA$33))</f>
        <v>4</v>
      </c>
    </row>
    <row r="11" spans="1:54" ht="14.5" x14ac:dyDescent="0.35">
      <c r="D11" s="186"/>
      <c r="E11" s="9" t="str">
        <f>'0 Composite Gap Score'!B11</f>
        <v>DEOGARH</v>
      </c>
      <c r="F11" s="27">
        <v>299</v>
      </c>
      <c r="G11" s="27">
        <v>243</v>
      </c>
      <c r="H11" s="27">
        <v>220</v>
      </c>
      <c r="I11" s="27">
        <v>239</v>
      </c>
      <c r="J11" s="27">
        <v>274</v>
      </c>
      <c r="K11" s="27">
        <v>189</v>
      </c>
      <c r="L11" s="27">
        <v>195</v>
      </c>
      <c r="M11" s="27">
        <v>178</v>
      </c>
      <c r="N11" s="27">
        <v>197</v>
      </c>
      <c r="O11" s="28">
        <v>209</v>
      </c>
      <c r="Q11" s="174"/>
      <c r="R11" s="9" t="str">
        <f t="shared" si="2"/>
        <v>DEOGARH</v>
      </c>
      <c r="S11" s="21">
        <f t="shared" si="3"/>
        <v>0.63210702341137126</v>
      </c>
      <c r="T11" s="21">
        <f t="shared" si="4"/>
        <v>0.80246913580246915</v>
      </c>
      <c r="U11" s="21">
        <f t="shared" si="5"/>
        <v>0.80909090909090908</v>
      </c>
      <c r="V11" s="21">
        <f t="shared" si="6"/>
        <v>0.82426778242677823</v>
      </c>
      <c r="W11" s="24">
        <f t="shared" si="7"/>
        <v>0.76277372262773724</v>
      </c>
      <c r="Y11" s="174"/>
      <c r="Z11" s="9" t="str">
        <f t="shared" si="8"/>
        <v>DEOGARH</v>
      </c>
      <c r="AA11" s="21">
        <f t="shared" si="9"/>
        <v>0.63210702341137126</v>
      </c>
      <c r="AB11" s="10">
        <f t="shared" si="10"/>
        <v>0.5</v>
      </c>
      <c r="AC11" s="100"/>
      <c r="AD11" s="51" t="s">
        <v>144</v>
      </c>
      <c r="AE11" s="21">
        <f t="shared" si="11"/>
        <v>0.80246913580246915</v>
      </c>
      <c r="AF11" s="10">
        <f t="shared" si="12"/>
        <v>0.25</v>
      </c>
      <c r="AG11" s="100"/>
      <c r="AH11" s="51" t="s">
        <v>144</v>
      </c>
      <c r="AI11" s="21">
        <f t="shared" si="13"/>
        <v>0.80909090909090908</v>
      </c>
      <c r="AJ11" s="10">
        <f t="shared" si="14"/>
        <v>0.25</v>
      </c>
      <c r="AK11" s="100"/>
      <c r="AL11" s="51" t="s">
        <v>144</v>
      </c>
      <c r="AM11" s="21">
        <f t="shared" si="15"/>
        <v>0.82426778242677823</v>
      </c>
      <c r="AN11" s="10">
        <f t="shared" si="16"/>
        <v>0.25</v>
      </c>
      <c r="AO11" s="100"/>
      <c r="AP11" s="51" t="s">
        <v>144</v>
      </c>
      <c r="AQ11" s="21">
        <f t="shared" si="17"/>
        <v>0.76277372262773724</v>
      </c>
      <c r="AR11" s="10">
        <f t="shared" si="18"/>
        <v>0.25</v>
      </c>
      <c r="AT11" s="183"/>
      <c r="AU11" s="9" t="str">
        <f t="shared" si="25"/>
        <v>DEOGARH</v>
      </c>
      <c r="AV11" s="10">
        <f t="shared" si="19"/>
        <v>0.5</v>
      </c>
      <c r="AW11" s="10">
        <f t="shared" si="20"/>
        <v>0.25</v>
      </c>
      <c r="AX11" s="10">
        <f t="shared" si="21"/>
        <v>0.25</v>
      </c>
      <c r="AY11" s="10">
        <f t="shared" si="22"/>
        <v>0.25</v>
      </c>
      <c r="AZ11" s="10">
        <f t="shared" si="23"/>
        <v>0.25</v>
      </c>
      <c r="BA11" s="10">
        <f t="shared" si="24"/>
        <v>1.5</v>
      </c>
      <c r="BB11" s="13">
        <f>IF(COUNTIF($BA$3:$BA$33,BA11)&gt;1,_xlfn.RANK.EQ(BA11,$BA$3:$BA$33)+COUNTIF($BA$3:BA11,BA11)-1,_xlfn.RANK.EQ(BA11,$BA$3:$BA$33))</f>
        <v>26</v>
      </c>
    </row>
    <row r="12" spans="1:54" ht="14.5" x14ac:dyDescent="0.35">
      <c r="D12" s="186"/>
      <c r="E12" s="9" t="str">
        <f>'0 Composite Gap Score'!B12</f>
        <v>DHENKANAL</v>
      </c>
      <c r="F12" s="27">
        <v>1036</v>
      </c>
      <c r="G12" s="27">
        <v>879</v>
      </c>
      <c r="H12" s="27">
        <v>895</v>
      </c>
      <c r="I12" s="27">
        <v>917</v>
      </c>
      <c r="J12" s="27">
        <v>1110</v>
      </c>
      <c r="K12" s="27">
        <v>792</v>
      </c>
      <c r="L12" s="27">
        <v>745</v>
      </c>
      <c r="M12" s="27">
        <v>747</v>
      </c>
      <c r="N12" s="27">
        <v>736</v>
      </c>
      <c r="O12" s="28">
        <v>899</v>
      </c>
      <c r="Q12" s="174"/>
      <c r="R12" s="9" t="str">
        <f t="shared" si="2"/>
        <v>DHENKANAL</v>
      </c>
      <c r="S12" s="21">
        <f t="shared" si="3"/>
        <v>0.76447876447876451</v>
      </c>
      <c r="T12" s="21">
        <f t="shared" si="4"/>
        <v>0.84755403868031853</v>
      </c>
      <c r="U12" s="21">
        <f t="shared" si="5"/>
        <v>0.83463687150837984</v>
      </c>
      <c r="V12" s="21">
        <f t="shared" si="6"/>
        <v>0.80261723009814612</v>
      </c>
      <c r="W12" s="24">
        <f t="shared" si="7"/>
        <v>0.80990990990990996</v>
      </c>
      <c r="Y12" s="174"/>
      <c r="Z12" s="9" t="str">
        <f t="shared" si="8"/>
        <v>DHENKANAL</v>
      </c>
      <c r="AA12" s="21">
        <f t="shared" si="9"/>
        <v>0.76447876447876451</v>
      </c>
      <c r="AB12" s="10">
        <f t="shared" si="10"/>
        <v>0.25</v>
      </c>
      <c r="AC12" s="100"/>
      <c r="AD12" s="51" t="s">
        <v>145</v>
      </c>
      <c r="AE12" s="21">
        <f t="shared" si="11"/>
        <v>0.84755403868031853</v>
      </c>
      <c r="AF12" s="10">
        <f t="shared" si="12"/>
        <v>0.25</v>
      </c>
      <c r="AG12" s="100"/>
      <c r="AH12" s="51" t="s">
        <v>145</v>
      </c>
      <c r="AI12" s="21">
        <f t="shared" si="13"/>
        <v>0.83463687150837984</v>
      </c>
      <c r="AJ12" s="10">
        <f t="shared" si="14"/>
        <v>0.25</v>
      </c>
      <c r="AK12" s="100"/>
      <c r="AL12" s="51" t="s">
        <v>145</v>
      </c>
      <c r="AM12" s="21">
        <f t="shared" si="15"/>
        <v>0.80261723009814612</v>
      </c>
      <c r="AN12" s="10">
        <f t="shared" si="16"/>
        <v>0.25</v>
      </c>
      <c r="AO12" s="100"/>
      <c r="AP12" s="51" t="s">
        <v>145</v>
      </c>
      <c r="AQ12" s="21">
        <f t="shared" si="17"/>
        <v>0.80990990990990996</v>
      </c>
      <c r="AR12" s="10">
        <f t="shared" si="18"/>
        <v>0.25</v>
      </c>
      <c r="AT12" s="183"/>
      <c r="AU12" s="9" t="str">
        <f t="shared" si="25"/>
        <v>DHENKANAL</v>
      </c>
      <c r="AV12" s="10">
        <f t="shared" si="19"/>
        <v>0.25</v>
      </c>
      <c r="AW12" s="10">
        <f t="shared" si="20"/>
        <v>0.25</v>
      </c>
      <c r="AX12" s="10">
        <f t="shared" si="21"/>
        <v>0.25</v>
      </c>
      <c r="AY12" s="10">
        <f t="shared" si="22"/>
        <v>0.25</v>
      </c>
      <c r="AZ12" s="10">
        <f t="shared" si="23"/>
        <v>0.25</v>
      </c>
      <c r="BA12" s="10">
        <f t="shared" si="24"/>
        <v>1.25</v>
      </c>
      <c r="BB12" s="13">
        <f>IF(COUNTIF($BA$3:$BA$33,BA12)&gt;1,_xlfn.RANK.EQ(BA12,$BA$3:$BA$33)+COUNTIF($BA$3:BA12,BA12)-1,_xlfn.RANK.EQ(BA12,$BA$3:$BA$33))</f>
        <v>30</v>
      </c>
    </row>
    <row r="13" spans="1:54" ht="14.5" x14ac:dyDescent="0.35">
      <c r="D13" s="186"/>
      <c r="E13" s="9" t="str">
        <f>'0 Composite Gap Score'!B13</f>
        <v>GAJAPATI</v>
      </c>
      <c r="F13" s="27">
        <v>1190</v>
      </c>
      <c r="G13" s="27">
        <v>1145</v>
      </c>
      <c r="H13" s="27">
        <v>985</v>
      </c>
      <c r="I13" s="27">
        <v>1184</v>
      </c>
      <c r="J13" s="27">
        <v>1337</v>
      </c>
      <c r="K13" s="27">
        <v>690</v>
      </c>
      <c r="L13" s="27">
        <v>700</v>
      </c>
      <c r="M13" s="27">
        <v>688</v>
      </c>
      <c r="N13" s="27">
        <v>735</v>
      </c>
      <c r="O13" s="28">
        <v>602</v>
      </c>
      <c r="Q13" s="174"/>
      <c r="R13" s="9" t="str">
        <f t="shared" si="2"/>
        <v>GAJAPATI</v>
      </c>
      <c r="S13" s="21">
        <f t="shared" si="3"/>
        <v>0.57983193277310929</v>
      </c>
      <c r="T13" s="21">
        <f t="shared" si="4"/>
        <v>0.611353711790393</v>
      </c>
      <c r="U13" s="21">
        <f t="shared" si="5"/>
        <v>0.69847715736040605</v>
      </c>
      <c r="V13" s="21">
        <f t="shared" si="6"/>
        <v>0.62077702702702697</v>
      </c>
      <c r="W13" s="24">
        <f t="shared" si="7"/>
        <v>0.45026178010471202</v>
      </c>
      <c r="Y13" s="174"/>
      <c r="Z13" s="9" t="str">
        <f t="shared" si="8"/>
        <v>GAJAPATI</v>
      </c>
      <c r="AA13" s="21">
        <f t="shared" si="9"/>
        <v>0.57983193277310929</v>
      </c>
      <c r="AB13" s="10">
        <f t="shared" si="10"/>
        <v>0.25</v>
      </c>
      <c r="AC13" s="100"/>
      <c r="AD13" s="51" t="s">
        <v>146</v>
      </c>
      <c r="AE13" s="21">
        <f t="shared" si="11"/>
        <v>0.611353711790393</v>
      </c>
      <c r="AF13" s="10">
        <f t="shared" si="12"/>
        <v>0.25</v>
      </c>
      <c r="AG13" s="100"/>
      <c r="AH13" s="51" t="s">
        <v>146</v>
      </c>
      <c r="AI13" s="21">
        <f t="shared" si="13"/>
        <v>0.69847715736040605</v>
      </c>
      <c r="AJ13" s="10">
        <f t="shared" si="14"/>
        <v>0.25</v>
      </c>
      <c r="AK13" s="100"/>
      <c r="AL13" s="51" t="s">
        <v>146</v>
      </c>
      <c r="AM13" s="21">
        <f t="shared" si="15"/>
        <v>0.62077702702702697</v>
      </c>
      <c r="AN13" s="10">
        <f t="shared" si="16"/>
        <v>0.75</v>
      </c>
      <c r="AO13" s="100"/>
      <c r="AP13" s="51" t="s">
        <v>146</v>
      </c>
      <c r="AQ13" s="21">
        <f t="shared" si="17"/>
        <v>0.45026178010471202</v>
      </c>
      <c r="AR13" s="10">
        <f t="shared" si="18"/>
        <v>1</v>
      </c>
      <c r="AT13" s="183"/>
      <c r="AU13" s="9" t="str">
        <f t="shared" si="25"/>
        <v>GAJAPATI</v>
      </c>
      <c r="AV13" s="10">
        <f t="shared" si="19"/>
        <v>0.25</v>
      </c>
      <c r="AW13" s="10">
        <f t="shared" si="20"/>
        <v>0.25</v>
      </c>
      <c r="AX13" s="10">
        <f t="shared" si="21"/>
        <v>0.25</v>
      </c>
      <c r="AY13" s="10">
        <f t="shared" si="22"/>
        <v>0.75</v>
      </c>
      <c r="AZ13" s="10">
        <f t="shared" si="23"/>
        <v>1</v>
      </c>
      <c r="BA13" s="10">
        <f t="shared" si="24"/>
        <v>2.5</v>
      </c>
      <c r="BB13" s="13">
        <f>IF(COUNTIF($BA$3:$BA$33,BA13)&gt;1,_xlfn.RANK.EQ(BA13,$BA$3:$BA$33)+COUNTIF($BA$3:BA13,BA13)-1,_xlfn.RANK.EQ(BA13,$BA$3:$BA$33))</f>
        <v>11</v>
      </c>
    </row>
    <row r="14" spans="1:54" ht="14.5" x14ac:dyDescent="0.35">
      <c r="D14" s="186"/>
      <c r="E14" s="9" t="str">
        <f>'0 Composite Gap Score'!B14</f>
        <v>GANJAM</v>
      </c>
      <c r="F14" s="27">
        <v>4795</v>
      </c>
      <c r="G14" s="27">
        <v>5568</v>
      </c>
      <c r="H14" s="27">
        <v>4460</v>
      </c>
      <c r="I14" s="27">
        <v>5386</v>
      </c>
      <c r="J14" s="27">
        <v>6266</v>
      </c>
      <c r="K14" s="27">
        <v>2355</v>
      </c>
      <c r="L14" s="27">
        <v>3066</v>
      </c>
      <c r="M14" s="27">
        <v>2421</v>
      </c>
      <c r="N14" s="27">
        <v>3047</v>
      </c>
      <c r="O14" s="28">
        <v>3361</v>
      </c>
      <c r="Q14" s="174"/>
      <c r="R14" s="9" t="str">
        <f t="shared" si="2"/>
        <v>GANJAM</v>
      </c>
      <c r="S14" s="21">
        <f t="shared" si="3"/>
        <v>0.49113660062565173</v>
      </c>
      <c r="T14" s="21">
        <f t="shared" si="4"/>
        <v>0.5506465517241379</v>
      </c>
      <c r="U14" s="21">
        <f t="shared" si="5"/>
        <v>0.5428251121076233</v>
      </c>
      <c r="V14" s="21">
        <f t="shared" si="6"/>
        <v>0.56572595618269583</v>
      </c>
      <c r="W14" s="24">
        <f t="shared" si="7"/>
        <v>0.53638684966485795</v>
      </c>
      <c r="Y14" s="174"/>
      <c r="Z14" s="9" t="str">
        <f t="shared" si="8"/>
        <v>GANJAM</v>
      </c>
      <c r="AA14" s="21">
        <f t="shared" si="9"/>
        <v>0.49113660062565173</v>
      </c>
      <c r="AB14" s="10">
        <f t="shared" si="10"/>
        <v>1</v>
      </c>
      <c r="AC14" s="100"/>
      <c r="AD14" s="51" t="s">
        <v>147</v>
      </c>
      <c r="AE14" s="21">
        <f t="shared" si="11"/>
        <v>0.5506465517241379</v>
      </c>
      <c r="AF14" s="10">
        <f t="shared" si="12"/>
        <v>1</v>
      </c>
      <c r="AG14" s="100"/>
      <c r="AH14" s="51" t="s">
        <v>147</v>
      </c>
      <c r="AI14" s="21">
        <f t="shared" si="13"/>
        <v>0.5428251121076233</v>
      </c>
      <c r="AJ14" s="10">
        <f t="shared" si="14"/>
        <v>1</v>
      </c>
      <c r="AK14" s="100"/>
      <c r="AL14" s="51" t="s">
        <v>147</v>
      </c>
      <c r="AM14" s="21">
        <f t="shared" si="15"/>
        <v>0.56572595618269583</v>
      </c>
      <c r="AN14" s="10">
        <f t="shared" si="16"/>
        <v>1</v>
      </c>
      <c r="AO14" s="100"/>
      <c r="AP14" s="51" t="s">
        <v>147</v>
      </c>
      <c r="AQ14" s="21">
        <f t="shared" si="17"/>
        <v>0.53638684966485795</v>
      </c>
      <c r="AR14" s="10">
        <f t="shared" si="18"/>
        <v>0.25</v>
      </c>
      <c r="AT14" s="183"/>
      <c r="AU14" s="9" t="str">
        <f t="shared" si="25"/>
        <v>GANJAM</v>
      </c>
      <c r="AV14" s="10">
        <f t="shared" si="19"/>
        <v>1</v>
      </c>
      <c r="AW14" s="10">
        <f t="shared" si="20"/>
        <v>1</v>
      </c>
      <c r="AX14" s="10">
        <f t="shared" si="21"/>
        <v>1</v>
      </c>
      <c r="AY14" s="10">
        <f t="shared" si="22"/>
        <v>1</v>
      </c>
      <c r="AZ14" s="10">
        <f t="shared" si="23"/>
        <v>0.25</v>
      </c>
      <c r="BA14" s="10">
        <f t="shared" si="24"/>
        <v>4.25</v>
      </c>
      <c r="BB14" s="13">
        <f>IF(COUNTIF($BA$3:$BA$33,BA14)&gt;1,_xlfn.RANK.EQ(BA14,$BA$3:$BA$33)+COUNTIF($BA$3:BA14,BA14)-1,_xlfn.RANK.EQ(BA14,$BA$3:$BA$33))</f>
        <v>5</v>
      </c>
    </row>
    <row r="15" spans="1:54" ht="14.5" x14ac:dyDescent="0.35">
      <c r="D15" s="186"/>
      <c r="E15" s="9" t="str">
        <f>'0 Composite Gap Score'!B15</f>
        <v>JAGATSINGHAPUR</v>
      </c>
      <c r="F15" s="27">
        <v>354</v>
      </c>
      <c r="G15" s="27">
        <v>315</v>
      </c>
      <c r="H15" s="27">
        <v>317</v>
      </c>
      <c r="I15" s="27">
        <v>354</v>
      </c>
      <c r="J15" s="27">
        <v>378</v>
      </c>
      <c r="K15" s="27">
        <v>250</v>
      </c>
      <c r="L15" s="27">
        <v>237</v>
      </c>
      <c r="M15" s="27">
        <v>194</v>
      </c>
      <c r="N15" s="27">
        <v>243</v>
      </c>
      <c r="O15" s="28">
        <v>229</v>
      </c>
      <c r="Q15" s="174"/>
      <c r="R15" s="9" t="str">
        <f t="shared" si="2"/>
        <v>JAGATSINGHAPUR</v>
      </c>
      <c r="S15" s="21">
        <f t="shared" si="3"/>
        <v>0.70621468926553677</v>
      </c>
      <c r="T15" s="21">
        <f t="shared" si="4"/>
        <v>0.75238095238095237</v>
      </c>
      <c r="U15" s="21">
        <f t="shared" si="5"/>
        <v>0.61198738170347</v>
      </c>
      <c r="V15" s="21">
        <f t="shared" si="6"/>
        <v>0.68644067796610164</v>
      </c>
      <c r="W15" s="24">
        <f t="shared" si="7"/>
        <v>0.60582010582010581</v>
      </c>
      <c r="Y15" s="174"/>
      <c r="Z15" s="9" t="str">
        <f t="shared" si="8"/>
        <v>JAGATSINGHAPUR</v>
      </c>
      <c r="AA15" s="21">
        <f t="shared" si="9"/>
        <v>0.70621468926553677</v>
      </c>
      <c r="AB15" s="10">
        <f t="shared" si="10"/>
        <v>0.25</v>
      </c>
      <c r="AC15" s="100"/>
      <c r="AD15" s="51" t="s">
        <v>148</v>
      </c>
      <c r="AE15" s="21">
        <f t="shared" si="11"/>
        <v>0.75238095238095237</v>
      </c>
      <c r="AF15" s="10">
        <f t="shared" si="12"/>
        <v>0.5</v>
      </c>
      <c r="AG15" s="100"/>
      <c r="AH15" s="51" t="s">
        <v>148</v>
      </c>
      <c r="AI15" s="21">
        <f t="shared" si="13"/>
        <v>0.61198738170347</v>
      </c>
      <c r="AJ15" s="10">
        <f t="shared" si="14"/>
        <v>0.25</v>
      </c>
      <c r="AK15" s="100"/>
      <c r="AL15" s="51" t="s">
        <v>148</v>
      </c>
      <c r="AM15" s="21">
        <f t="shared" si="15"/>
        <v>0.68644067796610164</v>
      </c>
      <c r="AN15" s="10">
        <f t="shared" si="16"/>
        <v>0.75</v>
      </c>
      <c r="AO15" s="100"/>
      <c r="AP15" s="51" t="s">
        <v>148</v>
      </c>
      <c r="AQ15" s="21">
        <f t="shared" si="17"/>
        <v>0.60582010582010581</v>
      </c>
      <c r="AR15" s="10">
        <f t="shared" si="18"/>
        <v>0.25</v>
      </c>
      <c r="AT15" s="183"/>
      <c r="AU15" s="9" t="str">
        <f t="shared" si="25"/>
        <v>JAGATSINGHAPUR</v>
      </c>
      <c r="AV15" s="10">
        <f t="shared" si="19"/>
        <v>0.25</v>
      </c>
      <c r="AW15" s="10">
        <f t="shared" si="20"/>
        <v>0.5</v>
      </c>
      <c r="AX15" s="10">
        <f t="shared" si="21"/>
        <v>0.25</v>
      </c>
      <c r="AY15" s="10">
        <f t="shared" si="22"/>
        <v>0.75</v>
      </c>
      <c r="AZ15" s="10">
        <f t="shared" si="23"/>
        <v>0.25</v>
      </c>
      <c r="BA15" s="10">
        <f t="shared" si="24"/>
        <v>2</v>
      </c>
      <c r="BB15" s="13">
        <f>IF(COUNTIF($BA$3:$BA$33,BA15)&gt;1,_xlfn.RANK.EQ(BA15,$BA$3:$BA$33)+COUNTIF($BA$3:BA15,BA15)-1,_xlfn.RANK.EQ(BA15,$BA$3:$BA$33))</f>
        <v>17</v>
      </c>
    </row>
    <row r="16" spans="1:54" ht="14.5" x14ac:dyDescent="0.35">
      <c r="D16" s="186"/>
      <c r="E16" s="9" t="str">
        <f>'0 Composite Gap Score'!B16</f>
        <v>JAJAPUR</v>
      </c>
      <c r="F16" s="27">
        <v>1224</v>
      </c>
      <c r="G16" s="27">
        <v>1198</v>
      </c>
      <c r="H16" s="27">
        <v>961</v>
      </c>
      <c r="I16" s="27">
        <v>1051</v>
      </c>
      <c r="J16" s="27">
        <v>1268</v>
      </c>
      <c r="K16" s="27">
        <v>743</v>
      </c>
      <c r="L16" s="27">
        <v>858</v>
      </c>
      <c r="M16" s="27">
        <v>737</v>
      </c>
      <c r="N16" s="27">
        <v>736</v>
      </c>
      <c r="O16" s="28">
        <v>869</v>
      </c>
      <c r="Q16" s="174"/>
      <c r="R16" s="9" t="str">
        <f t="shared" si="2"/>
        <v>JAJAPUR</v>
      </c>
      <c r="S16" s="21">
        <f t="shared" si="3"/>
        <v>0.60702614379084963</v>
      </c>
      <c r="T16" s="21">
        <f t="shared" si="4"/>
        <v>0.71619365609348917</v>
      </c>
      <c r="U16" s="21">
        <f t="shared" si="5"/>
        <v>0.76690946930280957</v>
      </c>
      <c r="V16" s="21">
        <f t="shared" si="6"/>
        <v>0.70028544243577551</v>
      </c>
      <c r="W16" s="24">
        <f t="shared" si="7"/>
        <v>0.68533123028391163</v>
      </c>
      <c r="Y16" s="174"/>
      <c r="Z16" s="9" t="str">
        <f t="shared" si="8"/>
        <v>JAJAPUR</v>
      </c>
      <c r="AA16" s="21">
        <f t="shared" si="9"/>
        <v>0.60702614379084963</v>
      </c>
      <c r="AB16" s="10">
        <f t="shared" si="10"/>
        <v>0.25</v>
      </c>
      <c r="AC16" s="100"/>
      <c r="AD16" s="51" t="s">
        <v>149</v>
      </c>
      <c r="AE16" s="21">
        <f t="shared" si="11"/>
        <v>0.71619365609348917</v>
      </c>
      <c r="AF16" s="10">
        <f t="shared" si="12"/>
        <v>0.5</v>
      </c>
      <c r="AG16" s="100"/>
      <c r="AH16" s="51" t="s">
        <v>149</v>
      </c>
      <c r="AI16" s="21">
        <f t="shared" si="13"/>
        <v>0.76690946930280957</v>
      </c>
      <c r="AJ16" s="10">
        <f t="shared" si="14"/>
        <v>0.5</v>
      </c>
      <c r="AK16" s="100"/>
      <c r="AL16" s="51" t="s">
        <v>149</v>
      </c>
      <c r="AM16" s="21">
        <f t="shared" si="15"/>
        <v>0.70028544243577551</v>
      </c>
      <c r="AN16" s="10">
        <f t="shared" si="16"/>
        <v>0.5</v>
      </c>
      <c r="AO16" s="100"/>
      <c r="AP16" s="51" t="s">
        <v>149</v>
      </c>
      <c r="AQ16" s="21">
        <f t="shared" si="17"/>
        <v>0.68533123028391163</v>
      </c>
      <c r="AR16" s="10">
        <f t="shared" si="18"/>
        <v>0.5</v>
      </c>
      <c r="AT16" s="183"/>
      <c r="AU16" s="9" t="str">
        <f t="shared" si="25"/>
        <v>JAJAPUR</v>
      </c>
      <c r="AV16" s="10">
        <f t="shared" si="19"/>
        <v>0.25</v>
      </c>
      <c r="AW16" s="10">
        <f t="shared" si="20"/>
        <v>0.5</v>
      </c>
      <c r="AX16" s="10">
        <f t="shared" si="21"/>
        <v>0.5</v>
      </c>
      <c r="AY16" s="10">
        <f t="shared" si="22"/>
        <v>0.5</v>
      </c>
      <c r="AZ16" s="10">
        <f t="shared" si="23"/>
        <v>0.5</v>
      </c>
      <c r="BA16" s="10">
        <f t="shared" si="24"/>
        <v>2.25</v>
      </c>
      <c r="BB16" s="13">
        <f>IF(COUNTIF($BA$3:$BA$33,BA16)&gt;1,_xlfn.RANK.EQ(BA16,$BA$3:$BA$33)+COUNTIF($BA$3:BA16,BA16)-1,_xlfn.RANK.EQ(BA16,$BA$3:$BA$33))</f>
        <v>14</v>
      </c>
    </row>
    <row r="17" spans="4:54" ht="14.5" x14ac:dyDescent="0.35">
      <c r="D17" s="186"/>
      <c r="E17" s="9" t="str">
        <f>'0 Composite Gap Score'!B17</f>
        <v>JHARSUGUDA</v>
      </c>
      <c r="F17" s="27">
        <v>703</v>
      </c>
      <c r="G17" s="27">
        <v>632</v>
      </c>
      <c r="H17" s="27">
        <v>613</v>
      </c>
      <c r="I17" s="27">
        <v>656</v>
      </c>
      <c r="J17" s="27">
        <v>660</v>
      </c>
      <c r="K17" s="27">
        <v>442</v>
      </c>
      <c r="L17" s="27">
        <v>432</v>
      </c>
      <c r="M17" s="27">
        <v>437</v>
      </c>
      <c r="N17" s="27">
        <v>512</v>
      </c>
      <c r="O17" s="28">
        <v>505</v>
      </c>
      <c r="Q17" s="174"/>
      <c r="R17" s="9" t="str">
        <f t="shared" si="2"/>
        <v>JHARSUGUDA</v>
      </c>
      <c r="S17" s="21">
        <f t="shared" si="3"/>
        <v>0.62873399715504974</v>
      </c>
      <c r="T17" s="21">
        <f t="shared" si="4"/>
        <v>0.68354430379746833</v>
      </c>
      <c r="U17" s="21">
        <f t="shared" si="5"/>
        <v>0.71288743882544858</v>
      </c>
      <c r="V17" s="21">
        <f t="shared" si="6"/>
        <v>0.78048780487804881</v>
      </c>
      <c r="W17" s="24">
        <f t="shared" si="7"/>
        <v>0.76515151515151514</v>
      </c>
      <c r="Y17" s="174"/>
      <c r="Z17" s="9" t="str">
        <f t="shared" si="8"/>
        <v>JHARSUGUDA</v>
      </c>
      <c r="AA17" s="21">
        <f t="shared" si="9"/>
        <v>0.62873399715504974</v>
      </c>
      <c r="AB17" s="10">
        <f t="shared" si="10"/>
        <v>0.5</v>
      </c>
      <c r="AC17" s="100"/>
      <c r="AD17" s="51" t="s">
        <v>150</v>
      </c>
      <c r="AE17" s="21">
        <f t="shared" si="11"/>
        <v>0.68354430379746833</v>
      </c>
      <c r="AF17" s="10">
        <f t="shared" si="12"/>
        <v>0.25</v>
      </c>
      <c r="AG17" s="100"/>
      <c r="AH17" s="51" t="s">
        <v>150</v>
      </c>
      <c r="AI17" s="21">
        <f t="shared" si="13"/>
        <v>0.71288743882544858</v>
      </c>
      <c r="AJ17" s="10">
        <f t="shared" si="14"/>
        <v>0.5</v>
      </c>
      <c r="AK17" s="100"/>
      <c r="AL17" s="51" t="s">
        <v>150</v>
      </c>
      <c r="AM17" s="21">
        <f t="shared" si="15"/>
        <v>0.78048780487804881</v>
      </c>
      <c r="AN17" s="10">
        <f t="shared" si="16"/>
        <v>0.25</v>
      </c>
      <c r="AO17" s="100"/>
      <c r="AP17" s="51" t="s">
        <v>150</v>
      </c>
      <c r="AQ17" s="21">
        <f t="shared" si="17"/>
        <v>0.76515151515151514</v>
      </c>
      <c r="AR17" s="10">
        <f t="shared" si="18"/>
        <v>0.25</v>
      </c>
      <c r="AT17" s="183"/>
      <c r="AU17" s="9" t="str">
        <f t="shared" si="25"/>
        <v>JHARSUGUDA</v>
      </c>
      <c r="AV17" s="10">
        <f t="shared" si="19"/>
        <v>0.5</v>
      </c>
      <c r="AW17" s="10">
        <f t="shared" si="20"/>
        <v>0.25</v>
      </c>
      <c r="AX17" s="10">
        <f t="shared" si="21"/>
        <v>0.5</v>
      </c>
      <c r="AY17" s="10">
        <f t="shared" si="22"/>
        <v>0.25</v>
      </c>
      <c r="AZ17" s="10">
        <f t="shared" si="23"/>
        <v>0.25</v>
      </c>
      <c r="BA17" s="10">
        <f t="shared" si="24"/>
        <v>1.75</v>
      </c>
      <c r="BB17" s="13">
        <f>IF(COUNTIF($BA$3:$BA$33,BA17)&gt;1,_xlfn.RANK.EQ(BA17,$BA$3:$BA$33)+COUNTIF($BA$3:BA17,BA17)-1,_xlfn.RANK.EQ(BA17,$BA$3:$BA$33))</f>
        <v>23</v>
      </c>
    </row>
    <row r="18" spans="4:54" ht="14.5" x14ac:dyDescent="0.35">
      <c r="D18" s="186"/>
      <c r="E18" s="9" t="str">
        <f>'0 Composite Gap Score'!B18</f>
        <v>KALAHANDI</v>
      </c>
      <c r="F18" s="27">
        <v>1518</v>
      </c>
      <c r="G18" s="27">
        <v>1503</v>
      </c>
      <c r="H18" s="27">
        <v>1425</v>
      </c>
      <c r="I18" s="27">
        <v>1571</v>
      </c>
      <c r="J18" s="27">
        <v>1734</v>
      </c>
      <c r="K18" s="27">
        <v>1158</v>
      </c>
      <c r="L18" s="27">
        <v>1220</v>
      </c>
      <c r="M18" s="27">
        <v>1069</v>
      </c>
      <c r="N18" s="27">
        <v>1084</v>
      </c>
      <c r="O18" s="28">
        <v>1134</v>
      </c>
      <c r="Q18" s="174"/>
      <c r="R18" s="9" t="str">
        <f t="shared" si="2"/>
        <v>KALAHANDI</v>
      </c>
      <c r="S18" s="21">
        <f t="shared" si="3"/>
        <v>0.76284584980237158</v>
      </c>
      <c r="T18" s="21">
        <f t="shared" si="4"/>
        <v>0.81170991350632071</v>
      </c>
      <c r="U18" s="21">
        <f t="shared" si="5"/>
        <v>0.75017543859649127</v>
      </c>
      <c r="V18" s="21">
        <f t="shared" si="6"/>
        <v>0.69000636537237425</v>
      </c>
      <c r="W18" s="24">
        <f t="shared" si="7"/>
        <v>0.65397923875432529</v>
      </c>
      <c r="Y18" s="174"/>
      <c r="Z18" s="9" t="str">
        <f t="shared" si="8"/>
        <v>KALAHANDI</v>
      </c>
      <c r="AA18" s="21">
        <f t="shared" si="9"/>
        <v>0.76284584980237158</v>
      </c>
      <c r="AB18" s="10">
        <f t="shared" si="10"/>
        <v>0.25</v>
      </c>
      <c r="AC18" s="100"/>
      <c r="AD18" s="51" t="s">
        <v>151</v>
      </c>
      <c r="AE18" s="21">
        <f t="shared" si="11"/>
        <v>0.81170991350632071</v>
      </c>
      <c r="AF18" s="10">
        <f t="shared" si="12"/>
        <v>0.25</v>
      </c>
      <c r="AG18" s="100"/>
      <c r="AH18" s="51" t="s">
        <v>151</v>
      </c>
      <c r="AI18" s="21">
        <f t="shared" si="13"/>
        <v>0.75017543859649127</v>
      </c>
      <c r="AJ18" s="10">
        <f t="shared" si="14"/>
        <v>0.5</v>
      </c>
      <c r="AK18" s="100"/>
      <c r="AL18" s="51" t="s">
        <v>151</v>
      </c>
      <c r="AM18" s="21">
        <f t="shared" si="15"/>
        <v>0.69000636537237425</v>
      </c>
      <c r="AN18" s="10">
        <f t="shared" si="16"/>
        <v>0.75</v>
      </c>
      <c r="AO18" s="100"/>
      <c r="AP18" s="51" t="s">
        <v>151</v>
      </c>
      <c r="AQ18" s="21">
        <f t="shared" si="17"/>
        <v>0.65397923875432529</v>
      </c>
      <c r="AR18" s="10">
        <f t="shared" si="18"/>
        <v>0.5</v>
      </c>
      <c r="AT18" s="183"/>
      <c r="AU18" s="9" t="str">
        <f t="shared" si="25"/>
        <v>KALAHANDI</v>
      </c>
      <c r="AV18" s="10">
        <f t="shared" si="19"/>
        <v>0.25</v>
      </c>
      <c r="AW18" s="10">
        <f t="shared" si="20"/>
        <v>0.25</v>
      </c>
      <c r="AX18" s="10">
        <f t="shared" si="21"/>
        <v>0.5</v>
      </c>
      <c r="AY18" s="10">
        <f t="shared" si="22"/>
        <v>0.75</v>
      </c>
      <c r="AZ18" s="10">
        <f t="shared" si="23"/>
        <v>0.5</v>
      </c>
      <c r="BA18" s="10">
        <f t="shared" si="24"/>
        <v>2.25</v>
      </c>
      <c r="BB18" s="13">
        <f>IF(COUNTIF($BA$3:$BA$33,BA18)&gt;1,_xlfn.RANK.EQ(BA18,$BA$3:$BA$33)+COUNTIF($BA$3:BA18,BA18)-1,_xlfn.RANK.EQ(BA18,$BA$3:$BA$33))</f>
        <v>15</v>
      </c>
    </row>
    <row r="19" spans="4:54" ht="14.5" x14ac:dyDescent="0.35">
      <c r="D19" s="186"/>
      <c r="E19" s="9" t="str">
        <f>'0 Composite Gap Score'!B19</f>
        <v>KANDHAMAL</v>
      </c>
      <c r="F19" s="27">
        <v>931</v>
      </c>
      <c r="G19" s="27">
        <v>1016</v>
      </c>
      <c r="H19" s="27">
        <v>1030</v>
      </c>
      <c r="I19" s="27">
        <v>1250</v>
      </c>
      <c r="J19" s="27">
        <v>1401</v>
      </c>
      <c r="K19" s="27">
        <v>557</v>
      </c>
      <c r="L19" s="27">
        <v>699</v>
      </c>
      <c r="M19" s="27">
        <v>678</v>
      </c>
      <c r="N19" s="27">
        <v>769</v>
      </c>
      <c r="O19" s="28">
        <v>735</v>
      </c>
      <c r="Q19" s="174"/>
      <c r="R19" s="9" t="str">
        <f t="shared" si="2"/>
        <v>KANDHAMAL</v>
      </c>
      <c r="S19" s="21">
        <f t="shared" si="3"/>
        <v>0.59828141783028999</v>
      </c>
      <c r="T19" s="21">
        <f t="shared" si="4"/>
        <v>0.68799212598425197</v>
      </c>
      <c r="U19" s="21">
        <f t="shared" si="5"/>
        <v>0.65825242718446597</v>
      </c>
      <c r="V19" s="21">
        <f t="shared" si="6"/>
        <v>0.61519999999999997</v>
      </c>
      <c r="W19" s="24">
        <f t="shared" si="7"/>
        <v>0.52462526766595285</v>
      </c>
      <c r="Y19" s="174"/>
      <c r="Z19" s="9" t="str">
        <f t="shared" si="8"/>
        <v>KANDHAMAL</v>
      </c>
      <c r="AA19" s="21">
        <f t="shared" si="9"/>
        <v>0.59828141783028999</v>
      </c>
      <c r="AB19" s="10">
        <f t="shared" si="10"/>
        <v>0.25</v>
      </c>
      <c r="AC19" s="100"/>
      <c r="AD19" s="51" t="s">
        <v>152</v>
      </c>
      <c r="AE19" s="21">
        <f t="shared" si="11"/>
        <v>0.68799212598425197</v>
      </c>
      <c r="AF19" s="10">
        <f t="shared" si="12"/>
        <v>0.5</v>
      </c>
      <c r="AG19" s="100"/>
      <c r="AH19" s="51" t="s">
        <v>152</v>
      </c>
      <c r="AI19" s="21">
        <f t="shared" si="13"/>
        <v>0.65825242718446597</v>
      </c>
      <c r="AJ19" s="10">
        <f t="shared" si="14"/>
        <v>0.25</v>
      </c>
      <c r="AK19" s="100"/>
      <c r="AL19" s="51" t="s">
        <v>152</v>
      </c>
      <c r="AM19" s="21">
        <f t="shared" si="15"/>
        <v>0.61519999999999997</v>
      </c>
      <c r="AN19" s="10">
        <f t="shared" si="16"/>
        <v>0.75</v>
      </c>
      <c r="AO19" s="100"/>
      <c r="AP19" s="51" t="s">
        <v>152</v>
      </c>
      <c r="AQ19" s="21">
        <f t="shared" si="17"/>
        <v>0.52462526766595285</v>
      </c>
      <c r="AR19" s="10">
        <f t="shared" si="18"/>
        <v>0.25</v>
      </c>
      <c r="AT19" s="183"/>
      <c r="AU19" s="9" t="str">
        <f t="shared" si="25"/>
        <v>KANDHAMAL</v>
      </c>
      <c r="AV19" s="10">
        <f t="shared" si="19"/>
        <v>0.25</v>
      </c>
      <c r="AW19" s="10">
        <f t="shared" si="20"/>
        <v>0.5</v>
      </c>
      <c r="AX19" s="10">
        <f t="shared" si="21"/>
        <v>0.25</v>
      </c>
      <c r="AY19" s="10">
        <f t="shared" si="22"/>
        <v>0.75</v>
      </c>
      <c r="AZ19" s="10">
        <f t="shared" si="23"/>
        <v>0.25</v>
      </c>
      <c r="BA19" s="10">
        <f t="shared" si="24"/>
        <v>2</v>
      </c>
      <c r="BB19" s="13">
        <f>IF(COUNTIF($BA$3:$BA$33,BA19)&gt;1,_xlfn.RANK.EQ(BA19,$BA$3:$BA$33)+COUNTIF($BA$3:BA19,BA19)-1,_xlfn.RANK.EQ(BA19,$BA$3:$BA$33))</f>
        <v>18</v>
      </c>
    </row>
    <row r="20" spans="4:54" ht="14.5" x14ac:dyDescent="0.35">
      <c r="D20" s="186"/>
      <c r="E20" s="9" t="str">
        <f>'0 Composite Gap Score'!B20</f>
        <v>KENDRAPARA</v>
      </c>
      <c r="F20" s="27">
        <v>538</v>
      </c>
      <c r="G20" s="27">
        <v>487</v>
      </c>
      <c r="H20" s="27">
        <v>434</v>
      </c>
      <c r="I20" s="27">
        <v>617</v>
      </c>
      <c r="J20" s="27">
        <v>657</v>
      </c>
      <c r="K20" s="27">
        <v>352</v>
      </c>
      <c r="L20" s="27">
        <v>359</v>
      </c>
      <c r="M20" s="27">
        <v>289</v>
      </c>
      <c r="N20" s="27">
        <v>462</v>
      </c>
      <c r="O20" s="28">
        <v>421</v>
      </c>
      <c r="Q20" s="174"/>
      <c r="R20" s="9" t="str">
        <f t="shared" si="2"/>
        <v>KENDRAPARA</v>
      </c>
      <c r="S20" s="21">
        <f t="shared" si="3"/>
        <v>0.65427509293680297</v>
      </c>
      <c r="T20" s="21">
        <f t="shared" si="4"/>
        <v>0.73716632443531827</v>
      </c>
      <c r="U20" s="21">
        <f t="shared" si="5"/>
        <v>0.66589861751152069</v>
      </c>
      <c r="V20" s="21">
        <f t="shared" si="6"/>
        <v>0.74878444084278772</v>
      </c>
      <c r="W20" s="24">
        <f t="shared" si="7"/>
        <v>0.64079147640791478</v>
      </c>
      <c r="Y20" s="174"/>
      <c r="Z20" s="9" t="str">
        <f t="shared" si="8"/>
        <v>KENDRAPARA</v>
      </c>
      <c r="AA20" s="21">
        <f t="shared" si="9"/>
        <v>0.65427509293680297</v>
      </c>
      <c r="AB20" s="10">
        <f t="shared" si="10"/>
        <v>0.5</v>
      </c>
      <c r="AC20" s="100"/>
      <c r="AD20" s="51" t="s">
        <v>153</v>
      </c>
      <c r="AE20" s="21">
        <f t="shared" si="11"/>
        <v>0.73716632443531827</v>
      </c>
      <c r="AF20" s="10">
        <f t="shared" si="12"/>
        <v>0.5</v>
      </c>
      <c r="AG20" s="100"/>
      <c r="AH20" s="51" t="s">
        <v>153</v>
      </c>
      <c r="AI20" s="21">
        <f t="shared" si="13"/>
        <v>0.66589861751152069</v>
      </c>
      <c r="AJ20" s="10">
        <f t="shared" si="14"/>
        <v>0.25</v>
      </c>
      <c r="AK20" s="100"/>
      <c r="AL20" s="51" t="s">
        <v>153</v>
      </c>
      <c r="AM20" s="21">
        <f t="shared" si="15"/>
        <v>0.74878444084278772</v>
      </c>
      <c r="AN20" s="10">
        <f t="shared" si="16"/>
        <v>0.5</v>
      </c>
      <c r="AO20" s="100"/>
      <c r="AP20" s="51" t="s">
        <v>153</v>
      </c>
      <c r="AQ20" s="21">
        <f t="shared" si="17"/>
        <v>0.64079147640791478</v>
      </c>
      <c r="AR20" s="10">
        <f t="shared" si="18"/>
        <v>0.5</v>
      </c>
      <c r="AT20" s="183"/>
      <c r="AU20" s="9" t="str">
        <f t="shared" si="25"/>
        <v>KENDRAPARA</v>
      </c>
      <c r="AV20" s="10">
        <f t="shared" si="19"/>
        <v>0.5</v>
      </c>
      <c r="AW20" s="10">
        <f t="shared" si="20"/>
        <v>0.5</v>
      </c>
      <c r="AX20" s="10">
        <f t="shared" si="21"/>
        <v>0.25</v>
      </c>
      <c r="AY20" s="10">
        <f t="shared" si="22"/>
        <v>0.5</v>
      </c>
      <c r="AZ20" s="10">
        <f t="shared" si="23"/>
        <v>0.5</v>
      </c>
      <c r="BA20" s="10">
        <f t="shared" si="24"/>
        <v>2.25</v>
      </c>
      <c r="BB20" s="13">
        <f>IF(COUNTIF($BA$3:$BA$33,BA20)&gt;1,_xlfn.RANK.EQ(BA20,$BA$3:$BA$33)+COUNTIF($BA$3:BA20,BA20)-1,_xlfn.RANK.EQ(BA20,$BA$3:$BA$33))</f>
        <v>16</v>
      </c>
    </row>
    <row r="21" spans="4:54" ht="14.5" x14ac:dyDescent="0.35">
      <c r="D21" s="186"/>
      <c r="E21" s="9" t="str">
        <f>'0 Composite Gap Score'!B21</f>
        <v>KENDUJHAR</v>
      </c>
      <c r="F21" s="27">
        <v>2601</v>
      </c>
      <c r="G21" s="27">
        <v>2675</v>
      </c>
      <c r="H21" s="27">
        <v>2646</v>
      </c>
      <c r="I21" s="27">
        <v>2874</v>
      </c>
      <c r="J21" s="27">
        <v>3430</v>
      </c>
      <c r="K21" s="27">
        <v>1886</v>
      </c>
      <c r="L21" s="27">
        <v>2204</v>
      </c>
      <c r="M21" s="27">
        <v>2009</v>
      </c>
      <c r="N21" s="27">
        <v>2204</v>
      </c>
      <c r="O21" s="28">
        <v>2634</v>
      </c>
      <c r="Q21" s="174"/>
      <c r="R21" s="9" t="str">
        <f t="shared" si="2"/>
        <v>KENDUJHAR</v>
      </c>
      <c r="S21" s="21">
        <f t="shared" si="3"/>
        <v>0.72510572856593614</v>
      </c>
      <c r="T21" s="21">
        <f t="shared" si="4"/>
        <v>0.82392523364485981</v>
      </c>
      <c r="U21" s="21">
        <f t="shared" si="5"/>
        <v>0.7592592592592593</v>
      </c>
      <c r="V21" s="21">
        <f t="shared" si="6"/>
        <v>0.7668754349338901</v>
      </c>
      <c r="W21" s="24">
        <f t="shared" si="7"/>
        <v>0.76793002915451891</v>
      </c>
      <c r="Y21" s="174"/>
      <c r="Z21" s="9" t="str">
        <f t="shared" si="8"/>
        <v>KENDUJHAR</v>
      </c>
      <c r="AA21" s="21">
        <f t="shared" si="9"/>
        <v>0.72510572856593614</v>
      </c>
      <c r="AB21" s="10">
        <f t="shared" si="10"/>
        <v>0.25</v>
      </c>
      <c r="AC21" s="100"/>
      <c r="AD21" s="51" t="s">
        <v>154</v>
      </c>
      <c r="AE21" s="21">
        <f t="shared" si="11"/>
        <v>0.82392523364485981</v>
      </c>
      <c r="AF21" s="10">
        <f t="shared" si="12"/>
        <v>0.25</v>
      </c>
      <c r="AG21" s="100"/>
      <c r="AH21" s="51" t="s">
        <v>154</v>
      </c>
      <c r="AI21" s="21">
        <f t="shared" si="13"/>
        <v>0.7592592592592593</v>
      </c>
      <c r="AJ21" s="10">
        <f t="shared" si="14"/>
        <v>0.5</v>
      </c>
      <c r="AK21" s="100"/>
      <c r="AL21" s="51" t="s">
        <v>154</v>
      </c>
      <c r="AM21" s="21">
        <f t="shared" si="15"/>
        <v>0.7668754349338901</v>
      </c>
      <c r="AN21" s="10">
        <f t="shared" si="16"/>
        <v>0.25</v>
      </c>
      <c r="AO21" s="100"/>
      <c r="AP21" s="51" t="s">
        <v>154</v>
      </c>
      <c r="AQ21" s="21">
        <f t="shared" si="17"/>
        <v>0.76793002915451891</v>
      </c>
      <c r="AR21" s="10">
        <f t="shared" si="18"/>
        <v>0.25</v>
      </c>
      <c r="AT21" s="183"/>
      <c r="AU21" s="9" t="str">
        <f t="shared" si="25"/>
        <v>KENDUJHAR</v>
      </c>
      <c r="AV21" s="10">
        <f t="shared" si="19"/>
        <v>0.25</v>
      </c>
      <c r="AW21" s="10">
        <f t="shared" si="20"/>
        <v>0.25</v>
      </c>
      <c r="AX21" s="10">
        <f t="shared" si="21"/>
        <v>0.5</v>
      </c>
      <c r="AY21" s="10">
        <f t="shared" si="22"/>
        <v>0.25</v>
      </c>
      <c r="AZ21" s="10">
        <f t="shared" si="23"/>
        <v>0.25</v>
      </c>
      <c r="BA21" s="10">
        <f t="shared" si="24"/>
        <v>1.5</v>
      </c>
      <c r="BB21" s="13">
        <f>IF(COUNTIF($BA$3:$BA$33,BA21)&gt;1,_xlfn.RANK.EQ(BA21,$BA$3:$BA$33)+COUNTIF($BA$3:BA21,BA21)-1,_xlfn.RANK.EQ(BA21,$BA$3:$BA$33))</f>
        <v>27</v>
      </c>
    </row>
    <row r="22" spans="4:54" ht="14.5" x14ac:dyDescent="0.35">
      <c r="D22" s="186"/>
      <c r="E22" s="9" t="str">
        <f>'0 Composite Gap Score'!B22</f>
        <v>KHORDHA</v>
      </c>
      <c r="F22" s="27">
        <v>1023</v>
      </c>
      <c r="G22" s="27">
        <v>1073</v>
      </c>
      <c r="H22" s="27">
        <v>1111</v>
      </c>
      <c r="I22" s="27">
        <v>1251</v>
      </c>
      <c r="J22" s="27">
        <v>1482</v>
      </c>
      <c r="K22" s="27">
        <v>543</v>
      </c>
      <c r="L22" s="27">
        <v>607</v>
      </c>
      <c r="M22" s="27">
        <v>578</v>
      </c>
      <c r="N22" s="27">
        <v>729</v>
      </c>
      <c r="O22" s="28">
        <v>717</v>
      </c>
      <c r="Q22" s="174"/>
      <c r="R22" s="9" t="str">
        <f t="shared" si="2"/>
        <v>KHORDHA</v>
      </c>
      <c r="S22" s="21">
        <f t="shared" si="3"/>
        <v>0.53079178885630496</v>
      </c>
      <c r="T22" s="21">
        <f t="shared" si="4"/>
        <v>0.56570363466915186</v>
      </c>
      <c r="U22" s="21">
        <f t="shared" si="5"/>
        <v>0.52025202520252023</v>
      </c>
      <c r="V22" s="21">
        <f t="shared" si="6"/>
        <v>0.58273381294964033</v>
      </c>
      <c r="W22" s="24">
        <f t="shared" si="7"/>
        <v>0.48380566801619435</v>
      </c>
      <c r="Y22" s="174"/>
      <c r="Z22" s="9" t="str">
        <f t="shared" si="8"/>
        <v>KHORDHA</v>
      </c>
      <c r="AA22" s="21">
        <f t="shared" si="9"/>
        <v>0.53079178885630496</v>
      </c>
      <c r="AB22" s="10">
        <f t="shared" si="10"/>
        <v>1</v>
      </c>
      <c r="AC22" s="100"/>
      <c r="AD22" s="51" t="s">
        <v>155</v>
      </c>
      <c r="AE22" s="21">
        <f t="shared" si="11"/>
        <v>0.56570363466915186</v>
      </c>
      <c r="AF22" s="10">
        <f t="shared" si="12"/>
        <v>0.25</v>
      </c>
      <c r="AG22" s="100"/>
      <c r="AH22" s="51" t="s">
        <v>155</v>
      </c>
      <c r="AI22" s="21">
        <f t="shared" si="13"/>
        <v>0.52025202520252023</v>
      </c>
      <c r="AJ22" s="10">
        <f t="shared" si="14"/>
        <v>1</v>
      </c>
      <c r="AK22" s="100"/>
      <c r="AL22" s="51" t="s">
        <v>155</v>
      </c>
      <c r="AM22" s="21">
        <f t="shared" si="15"/>
        <v>0.58273381294964033</v>
      </c>
      <c r="AN22" s="10">
        <f t="shared" si="16"/>
        <v>1</v>
      </c>
      <c r="AO22" s="100"/>
      <c r="AP22" s="51" t="s">
        <v>155</v>
      </c>
      <c r="AQ22" s="21">
        <f t="shared" si="17"/>
        <v>0.48380566801619435</v>
      </c>
      <c r="AR22" s="10">
        <f t="shared" si="18"/>
        <v>1</v>
      </c>
      <c r="AT22" s="183"/>
      <c r="AU22" s="9" t="str">
        <f t="shared" si="25"/>
        <v>KHORDHA</v>
      </c>
      <c r="AV22" s="10">
        <f t="shared" si="19"/>
        <v>1</v>
      </c>
      <c r="AW22" s="10">
        <f t="shared" si="20"/>
        <v>0.25</v>
      </c>
      <c r="AX22" s="10">
        <f t="shared" si="21"/>
        <v>1</v>
      </c>
      <c r="AY22" s="10">
        <f t="shared" si="22"/>
        <v>1</v>
      </c>
      <c r="AZ22" s="10">
        <f t="shared" si="23"/>
        <v>1</v>
      </c>
      <c r="BA22" s="10">
        <f t="shared" si="24"/>
        <v>4.25</v>
      </c>
      <c r="BB22" s="13">
        <f>IF(COUNTIF($BA$3:$BA$33,BA22)&gt;1,_xlfn.RANK.EQ(BA22,$BA$3:$BA$33)+COUNTIF($BA$3:BA22,BA22)-1,_xlfn.RANK.EQ(BA22,$BA$3:$BA$33))</f>
        <v>6</v>
      </c>
    </row>
    <row r="23" spans="4:54" ht="14.5" x14ac:dyDescent="0.35">
      <c r="D23" s="186"/>
      <c r="E23" s="9" t="str">
        <f>'0 Composite Gap Score'!B23</f>
        <v>KORAPUT</v>
      </c>
      <c r="F23" s="27">
        <v>1910</v>
      </c>
      <c r="G23" s="27">
        <v>2440</v>
      </c>
      <c r="H23" s="27">
        <v>2492</v>
      </c>
      <c r="I23" s="27">
        <v>2541</v>
      </c>
      <c r="J23" s="27">
        <v>2526</v>
      </c>
      <c r="K23" s="27">
        <v>1142</v>
      </c>
      <c r="L23" s="27">
        <v>1489</v>
      </c>
      <c r="M23" s="27">
        <v>1524</v>
      </c>
      <c r="N23" s="27">
        <v>1582</v>
      </c>
      <c r="O23" s="28">
        <v>1663</v>
      </c>
      <c r="Q23" s="174"/>
      <c r="R23" s="9" t="str">
        <f t="shared" si="2"/>
        <v>KORAPUT</v>
      </c>
      <c r="S23" s="21">
        <f t="shared" si="3"/>
        <v>0.59790575916230371</v>
      </c>
      <c r="T23" s="21">
        <f t="shared" si="4"/>
        <v>0.61024590163934422</v>
      </c>
      <c r="U23" s="21">
        <f t="shared" si="5"/>
        <v>0.6115569823434992</v>
      </c>
      <c r="V23" s="21">
        <f t="shared" si="6"/>
        <v>0.62258953168044073</v>
      </c>
      <c r="W23" s="24">
        <f t="shared" si="7"/>
        <v>0.65835312747426766</v>
      </c>
      <c r="Y23" s="174"/>
      <c r="Z23" s="9" t="str">
        <f t="shared" si="8"/>
        <v>KORAPUT</v>
      </c>
      <c r="AA23" s="21">
        <f t="shared" si="9"/>
        <v>0.59790575916230371</v>
      </c>
      <c r="AB23" s="10">
        <f t="shared" si="10"/>
        <v>0.25</v>
      </c>
      <c r="AC23" s="100"/>
      <c r="AD23" s="51" t="s">
        <v>156</v>
      </c>
      <c r="AE23" s="21">
        <f t="shared" si="11"/>
        <v>0.61024590163934422</v>
      </c>
      <c r="AF23" s="10">
        <f t="shared" si="12"/>
        <v>0.25</v>
      </c>
      <c r="AG23" s="100"/>
      <c r="AH23" s="51" t="s">
        <v>156</v>
      </c>
      <c r="AI23" s="21">
        <f t="shared" si="13"/>
        <v>0.6115569823434992</v>
      </c>
      <c r="AJ23" s="10">
        <f t="shared" si="14"/>
        <v>0.25</v>
      </c>
      <c r="AK23" s="100"/>
      <c r="AL23" s="51" t="s">
        <v>156</v>
      </c>
      <c r="AM23" s="21">
        <f t="shared" si="15"/>
        <v>0.62258953168044073</v>
      </c>
      <c r="AN23" s="10">
        <f t="shared" si="16"/>
        <v>0.75</v>
      </c>
      <c r="AO23" s="100"/>
      <c r="AP23" s="51" t="s">
        <v>156</v>
      </c>
      <c r="AQ23" s="21">
        <f t="shared" si="17"/>
        <v>0.65835312747426766</v>
      </c>
      <c r="AR23" s="10">
        <f t="shared" si="18"/>
        <v>0.5</v>
      </c>
      <c r="AT23" s="183"/>
      <c r="AU23" s="9" t="str">
        <f t="shared" si="25"/>
        <v>KORAPUT</v>
      </c>
      <c r="AV23" s="10">
        <f t="shared" si="19"/>
        <v>0.25</v>
      </c>
      <c r="AW23" s="10">
        <f t="shared" si="20"/>
        <v>0.25</v>
      </c>
      <c r="AX23" s="10">
        <f t="shared" si="21"/>
        <v>0.25</v>
      </c>
      <c r="AY23" s="10">
        <f t="shared" si="22"/>
        <v>0.75</v>
      </c>
      <c r="AZ23" s="10">
        <f t="shared" si="23"/>
        <v>0.5</v>
      </c>
      <c r="BA23" s="10">
        <f t="shared" si="24"/>
        <v>2</v>
      </c>
      <c r="BB23" s="13">
        <f>IF(COUNTIF($BA$3:$BA$33,BA23)&gt;1,_xlfn.RANK.EQ(BA23,$BA$3:$BA$33)+COUNTIF($BA$3:BA23,BA23)-1,_xlfn.RANK.EQ(BA23,$BA$3:$BA$33))</f>
        <v>19</v>
      </c>
    </row>
    <row r="24" spans="4:54" ht="14.5" x14ac:dyDescent="0.35">
      <c r="D24" s="186"/>
      <c r="E24" s="9" t="str">
        <f>'0 Composite Gap Score'!B24</f>
        <v>MALKANGIRI</v>
      </c>
      <c r="F24" s="27">
        <v>990</v>
      </c>
      <c r="G24" s="27">
        <v>1149</v>
      </c>
      <c r="H24" s="27">
        <v>973</v>
      </c>
      <c r="I24" s="27">
        <v>950</v>
      </c>
      <c r="J24" s="27">
        <v>1169</v>
      </c>
      <c r="K24" s="27">
        <v>789</v>
      </c>
      <c r="L24" s="27">
        <v>921</v>
      </c>
      <c r="M24" s="27">
        <v>795</v>
      </c>
      <c r="N24" s="27">
        <v>743</v>
      </c>
      <c r="O24" s="28">
        <v>964</v>
      </c>
      <c r="Q24" s="174"/>
      <c r="R24" s="9" t="str">
        <f t="shared" si="2"/>
        <v>MALKANGIRI</v>
      </c>
      <c r="S24" s="21">
        <f t="shared" si="3"/>
        <v>0.79696969696969699</v>
      </c>
      <c r="T24" s="21">
        <f t="shared" si="4"/>
        <v>0.80156657963446476</v>
      </c>
      <c r="U24" s="21">
        <f t="shared" si="5"/>
        <v>0.81706063720452204</v>
      </c>
      <c r="V24" s="21">
        <f t="shared" si="6"/>
        <v>0.78210526315789475</v>
      </c>
      <c r="W24" s="24">
        <f t="shared" si="7"/>
        <v>0.82463644140290848</v>
      </c>
      <c r="Y24" s="174"/>
      <c r="Z24" s="9" t="str">
        <f t="shared" si="8"/>
        <v>MALKANGIRI</v>
      </c>
      <c r="AA24" s="21">
        <f t="shared" si="9"/>
        <v>0.79696969696969699</v>
      </c>
      <c r="AB24" s="10">
        <f t="shared" si="10"/>
        <v>0.25</v>
      </c>
      <c r="AC24" s="100"/>
      <c r="AD24" s="51" t="s">
        <v>157</v>
      </c>
      <c r="AE24" s="21">
        <f t="shared" si="11"/>
        <v>0.80156657963446476</v>
      </c>
      <c r="AF24" s="10">
        <f t="shared" si="12"/>
        <v>0.25</v>
      </c>
      <c r="AG24" s="100"/>
      <c r="AH24" s="51" t="s">
        <v>157</v>
      </c>
      <c r="AI24" s="21">
        <f t="shared" si="13"/>
        <v>0.81706063720452204</v>
      </c>
      <c r="AJ24" s="10">
        <f t="shared" si="14"/>
        <v>0.25</v>
      </c>
      <c r="AK24" s="100"/>
      <c r="AL24" s="51" t="s">
        <v>157</v>
      </c>
      <c r="AM24" s="21">
        <f t="shared" si="15"/>
        <v>0.78210526315789475</v>
      </c>
      <c r="AN24" s="10">
        <f t="shared" si="16"/>
        <v>0.25</v>
      </c>
      <c r="AO24" s="100"/>
      <c r="AP24" s="51" t="s">
        <v>157</v>
      </c>
      <c r="AQ24" s="21">
        <f t="shared" si="17"/>
        <v>0.82463644140290848</v>
      </c>
      <c r="AR24" s="10">
        <f t="shared" si="18"/>
        <v>0.25</v>
      </c>
      <c r="AT24" s="183"/>
      <c r="AU24" s="9" t="str">
        <f t="shared" si="25"/>
        <v>MALKANGIRI</v>
      </c>
      <c r="AV24" s="10">
        <f t="shared" si="19"/>
        <v>0.25</v>
      </c>
      <c r="AW24" s="10">
        <f t="shared" si="20"/>
        <v>0.25</v>
      </c>
      <c r="AX24" s="10">
        <f t="shared" si="21"/>
        <v>0.25</v>
      </c>
      <c r="AY24" s="10">
        <f t="shared" si="22"/>
        <v>0.25</v>
      </c>
      <c r="AZ24" s="10">
        <f t="shared" si="23"/>
        <v>0.25</v>
      </c>
      <c r="BA24" s="10">
        <f t="shared" si="24"/>
        <v>1.25</v>
      </c>
      <c r="BB24" s="13">
        <f>IF(COUNTIF($BA$3:$BA$33,BA24)&gt;1,_xlfn.RANK.EQ(BA24,$BA$3:$BA$33)+COUNTIF($BA$3:BA24,BA24)-1,_xlfn.RANK.EQ(BA24,$BA$3:$BA$33))</f>
        <v>31</v>
      </c>
    </row>
    <row r="25" spans="4:54" ht="14.5" x14ac:dyDescent="0.35">
      <c r="D25" s="186"/>
      <c r="E25" s="9" t="str">
        <f>'0 Composite Gap Score'!B25</f>
        <v>MAYURBHANJ</v>
      </c>
      <c r="F25" s="27">
        <v>5327</v>
      </c>
      <c r="G25" s="27">
        <v>5571</v>
      </c>
      <c r="H25" s="27">
        <v>5114</v>
      </c>
      <c r="I25" s="27">
        <v>5895</v>
      </c>
      <c r="J25" s="27">
        <v>6415</v>
      </c>
      <c r="K25" s="27">
        <v>3369</v>
      </c>
      <c r="L25" s="27">
        <v>3987</v>
      </c>
      <c r="M25" s="27">
        <v>4026</v>
      </c>
      <c r="N25" s="27">
        <v>4446</v>
      </c>
      <c r="O25" s="28">
        <v>4535</v>
      </c>
      <c r="Q25" s="174"/>
      <c r="R25" s="9" t="str">
        <f t="shared" si="2"/>
        <v>MAYURBHANJ</v>
      </c>
      <c r="S25" s="21">
        <f t="shared" si="3"/>
        <v>0.6324385207433828</v>
      </c>
      <c r="T25" s="21">
        <f t="shared" si="4"/>
        <v>0.71567043618739901</v>
      </c>
      <c r="U25" s="21">
        <f t="shared" si="5"/>
        <v>0.78725068439577628</v>
      </c>
      <c r="V25" s="21">
        <f t="shared" si="6"/>
        <v>0.75419847328244272</v>
      </c>
      <c r="W25" s="24">
        <f t="shared" si="7"/>
        <v>0.70693686671862821</v>
      </c>
      <c r="Y25" s="174"/>
      <c r="Z25" s="9" t="str">
        <f t="shared" si="8"/>
        <v>MAYURBHANJ</v>
      </c>
      <c r="AA25" s="21">
        <f t="shared" si="9"/>
        <v>0.6324385207433828</v>
      </c>
      <c r="AB25" s="10">
        <f t="shared" si="10"/>
        <v>0.5</v>
      </c>
      <c r="AC25" s="100"/>
      <c r="AD25" s="51" t="s">
        <v>158</v>
      </c>
      <c r="AE25" s="21">
        <f t="shared" si="11"/>
        <v>0.71567043618739901</v>
      </c>
      <c r="AF25" s="10">
        <f t="shared" si="12"/>
        <v>0.5</v>
      </c>
      <c r="AG25" s="100"/>
      <c r="AH25" s="51" t="s">
        <v>158</v>
      </c>
      <c r="AI25" s="21">
        <f t="shared" si="13"/>
        <v>0.78725068439577628</v>
      </c>
      <c r="AJ25" s="10">
        <f t="shared" si="14"/>
        <v>0.25</v>
      </c>
      <c r="AK25" s="100"/>
      <c r="AL25" s="51" t="s">
        <v>158</v>
      </c>
      <c r="AM25" s="21">
        <f t="shared" si="15"/>
        <v>0.75419847328244272</v>
      </c>
      <c r="AN25" s="10">
        <f t="shared" si="16"/>
        <v>0.25</v>
      </c>
      <c r="AO25" s="100"/>
      <c r="AP25" s="51" t="s">
        <v>158</v>
      </c>
      <c r="AQ25" s="21">
        <f t="shared" si="17"/>
        <v>0.70693686671862821</v>
      </c>
      <c r="AR25" s="10">
        <f t="shared" si="18"/>
        <v>0.5</v>
      </c>
      <c r="AT25" s="183"/>
      <c r="AU25" s="9" t="str">
        <f t="shared" si="25"/>
        <v>MAYURBHANJ</v>
      </c>
      <c r="AV25" s="10">
        <f t="shared" si="19"/>
        <v>0.5</v>
      </c>
      <c r="AW25" s="10">
        <f t="shared" si="20"/>
        <v>0.5</v>
      </c>
      <c r="AX25" s="10">
        <f t="shared" si="21"/>
        <v>0.25</v>
      </c>
      <c r="AY25" s="10">
        <f t="shared" si="22"/>
        <v>0.25</v>
      </c>
      <c r="AZ25" s="10">
        <f t="shared" si="23"/>
        <v>0.5</v>
      </c>
      <c r="BA25" s="10">
        <f t="shared" si="24"/>
        <v>2</v>
      </c>
      <c r="BB25" s="13">
        <f>IF(COUNTIF($BA$3:$BA$33,BA25)&gt;1,_xlfn.RANK.EQ(BA25,$BA$3:$BA$33)+COUNTIF($BA$3:BA25,BA25)-1,_xlfn.RANK.EQ(BA25,$BA$3:$BA$33))</f>
        <v>20</v>
      </c>
    </row>
    <row r="26" spans="4:54" ht="14.5" x14ac:dyDescent="0.35">
      <c r="D26" s="186"/>
      <c r="E26" s="9" t="str">
        <f>'0 Composite Gap Score'!B26</f>
        <v>NABARANGAPUR</v>
      </c>
      <c r="F26" s="27">
        <v>1125</v>
      </c>
      <c r="G26" s="27">
        <v>1196</v>
      </c>
      <c r="H26" s="27">
        <v>1060</v>
      </c>
      <c r="I26" s="27">
        <v>1348</v>
      </c>
      <c r="J26" s="27">
        <v>1505</v>
      </c>
      <c r="K26" s="27">
        <v>642</v>
      </c>
      <c r="L26" s="27">
        <v>668</v>
      </c>
      <c r="M26" s="27">
        <v>748</v>
      </c>
      <c r="N26" s="27">
        <v>968</v>
      </c>
      <c r="O26" s="28">
        <v>1081</v>
      </c>
      <c r="Q26" s="174"/>
      <c r="R26" s="9" t="str">
        <f t="shared" si="2"/>
        <v>NABARANGAPUR</v>
      </c>
      <c r="S26" s="21">
        <f t="shared" si="3"/>
        <v>0.57066666666666666</v>
      </c>
      <c r="T26" s="21">
        <f t="shared" si="4"/>
        <v>0.55852842809364545</v>
      </c>
      <c r="U26" s="21">
        <f t="shared" si="5"/>
        <v>0.70566037735849052</v>
      </c>
      <c r="V26" s="21">
        <f t="shared" si="6"/>
        <v>0.71810089020771517</v>
      </c>
      <c r="W26" s="24">
        <f t="shared" si="7"/>
        <v>0.71827242524916945</v>
      </c>
      <c r="Y26" s="174"/>
      <c r="Z26" s="9" t="str">
        <f t="shared" si="8"/>
        <v>NABARANGAPUR</v>
      </c>
      <c r="AA26" s="21">
        <f t="shared" si="9"/>
        <v>0.57066666666666666</v>
      </c>
      <c r="AB26" s="10">
        <f t="shared" si="10"/>
        <v>0.25</v>
      </c>
      <c r="AC26" s="100"/>
      <c r="AD26" s="51" t="s">
        <v>159</v>
      </c>
      <c r="AE26" s="21">
        <f t="shared" si="11"/>
        <v>0.55852842809364545</v>
      </c>
      <c r="AF26" s="10">
        <f t="shared" si="12"/>
        <v>1</v>
      </c>
      <c r="AG26" s="100"/>
      <c r="AH26" s="51" t="s">
        <v>159</v>
      </c>
      <c r="AI26" s="21">
        <f t="shared" si="13"/>
        <v>0.70566037735849052</v>
      </c>
      <c r="AJ26" s="10">
        <f t="shared" si="14"/>
        <v>0.5</v>
      </c>
      <c r="AK26" s="100"/>
      <c r="AL26" s="51" t="s">
        <v>159</v>
      </c>
      <c r="AM26" s="21">
        <f t="shared" si="15"/>
        <v>0.71810089020771517</v>
      </c>
      <c r="AN26" s="10">
        <f t="shared" si="16"/>
        <v>0.5</v>
      </c>
      <c r="AO26" s="100"/>
      <c r="AP26" s="51" t="s">
        <v>159</v>
      </c>
      <c r="AQ26" s="21">
        <f t="shared" si="17"/>
        <v>0.71827242524916945</v>
      </c>
      <c r="AR26" s="10">
        <f t="shared" si="18"/>
        <v>0.25</v>
      </c>
      <c r="AT26" s="183"/>
      <c r="AU26" s="9" t="str">
        <f t="shared" si="25"/>
        <v>NABARANGAPUR</v>
      </c>
      <c r="AV26" s="10">
        <f t="shared" si="19"/>
        <v>0.25</v>
      </c>
      <c r="AW26" s="10">
        <f t="shared" si="20"/>
        <v>1</v>
      </c>
      <c r="AX26" s="10">
        <f t="shared" si="21"/>
        <v>0.5</v>
      </c>
      <c r="AY26" s="10">
        <f t="shared" si="22"/>
        <v>0.5</v>
      </c>
      <c r="AZ26" s="10">
        <f t="shared" si="23"/>
        <v>0.25</v>
      </c>
      <c r="BA26" s="10">
        <f t="shared" si="24"/>
        <v>2.5</v>
      </c>
      <c r="BB26" s="13">
        <f>IF(COUNTIF($BA$3:$BA$33,BA26)&gt;1,_xlfn.RANK.EQ(BA26,$BA$3:$BA$33)+COUNTIF($BA$3:BA26,BA26)-1,_xlfn.RANK.EQ(BA26,$BA$3:$BA$33))</f>
        <v>12</v>
      </c>
    </row>
    <row r="27" spans="4:54" ht="14.5" x14ac:dyDescent="0.35">
      <c r="D27" s="186"/>
      <c r="E27" s="9" t="str">
        <f>'0 Composite Gap Score'!B27</f>
        <v>NAYAGARH</v>
      </c>
      <c r="F27" s="27">
        <v>1052</v>
      </c>
      <c r="G27" s="27">
        <v>1104</v>
      </c>
      <c r="H27" s="27">
        <v>956</v>
      </c>
      <c r="I27" s="27">
        <v>1031</v>
      </c>
      <c r="J27" s="27">
        <v>1121</v>
      </c>
      <c r="K27" s="27">
        <v>625</v>
      </c>
      <c r="L27" s="27">
        <v>678</v>
      </c>
      <c r="M27" s="27">
        <v>472</v>
      </c>
      <c r="N27" s="27">
        <v>503</v>
      </c>
      <c r="O27" s="28">
        <v>540</v>
      </c>
      <c r="Q27" s="174"/>
      <c r="R27" s="9" t="str">
        <f t="shared" si="2"/>
        <v>NAYAGARH</v>
      </c>
      <c r="S27" s="21">
        <f t="shared" si="3"/>
        <v>0.594106463878327</v>
      </c>
      <c r="T27" s="21">
        <f t="shared" si="4"/>
        <v>0.61413043478260865</v>
      </c>
      <c r="U27" s="21">
        <f t="shared" si="5"/>
        <v>0.49372384937238495</v>
      </c>
      <c r="V27" s="21">
        <f t="shared" si="6"/>
        <v>0.48787584869059164</v>
      </c>
      <c r="W27" s="24">
        <f t="shared" si="7"/>
        <v>0.48171275646743977</v>
      </c>
      <c r="Y27" s="174"/>
      <c r="Z27" s="9" t="str">
        <f t="shared" si="8"/>
        <v>NAYAGARH</v>
      </c>
      <c r="AA27" s="21">
        <f t="shared" si="9"/>
        <v>0.594106463878327</v>
      </c>
      <c r="AB27" s="10">
        <f t="shared" si="10"/>
        <v>0.25</v>
      </c>
      <c r="AC27" s="100"/>
      <c r="AD27" s="51" t="s">
        <v>160</v>
      </c>
      <c r="AE27" s="21">
        <f t="shared" si="11"/>
        <v>0.61413043478260865</v>
      </c>
      <c r="AF27" s="10">
        <f t="shared" si="12"/>
        <v>0.25</v>
      </c>
      <c r="AG27" s="100"/>
      <c r="AH27" s="51" t="s">
        <v>160</v>
      </c>
      <c r="AI27" s="21">
        <f t="shared" si="13"/>
        <v>0.49372384937238495</v>
      </c>
      <c r="AJ27" s="10">
        <f t="shared" si="14"/>
        <v>1</v>
      </c>
      <c r="AK27" s="100"/>
      <c r="AL27" s="51" t="s">
        <v>160</v>
      </c>
      <c r="AM27" s="21">
        <f t="shared" si="15"/>
        <v>0.48787584869059164</v>
      </c>
      <c r="AN27" s="10">
        <f t="shared" si="16"/>
        <v>1</v>
      </c>
      <c r="AO27" s="100"/>
      <c r="AP27" s="51" t="s">
        <v>160</v>
      </c>
      <c r="AQ27" s="21">
        <f t="shared" si="17"/>
        <v>0.48171275646743977</v>
      </c>
      <c r="AR27" s="10">
        <f t="shared" si="18"/>
        <v>1</v>
      </c>
      <c r="AT27" s="183"/>
      <c r="AU27" s="9" t="str">
        <f t="shared" si="25"/>
        <v>NAYAGARH</v>
      </c>
      <c r="AV27" s="10">
        <f t="shared" si="19"/>
        <v>0.25</v>
      </c>
      <c r="AW27" s="10">
        <f t="shared" si="20"/>
        <v>0.25</v>
      </c>
      <c r="AX27" s="10">
        <f t="shared" si="21"/>
        <v>1</v>
      </c>
      <c r="AY27" s="10">
        <f t="shared" si="22"/>
        <v>1</v>
      </c>
      <c r="AZ27" s="10">
        <f t="shared" si="23"/>
        <v>1</v>
      </c>
      <c r="BA27" s="10">
        <f t="shared" si="24"/>
        <v>3.5</v>
      </c>
      <c r="BB27" s="13">
        <f>IF(COUNTIF($BA$3:$BA$33,BA27)&gt;1,_xlfn.RANK.EQ(BA27,$BA$3:$BA$33)+COUNTIF($BA$3:BA27,BA27)-1,_xlfn.RANK.EQ(BA27,$BA$3:$BA$33))</f>
        <v>7</v>
      </c>
    </row>
    <row r="28" spans="4:54" ht="14.5" x14ac:dyDescent="0.35">
      <c r="D28" s="186"/>
      <c r="E28" s="9" t="str">
        <f>'0 Composite Gap Score'!B28</f>
        <v>NUAPADA</v>
      </c>
      <c r="F28" s="27">
        <v>764</v>
      </c>
      <c r="G28" s="27">
        <v>843</v>
      </c>
      <c r="H28" s="27">
        <v>625</v>
      </c>
      <c r="I28" s="27">
        <v>654</v>
      </c>
      <c r="J28" s="27">
        <v>876</v>
      </c>
      <c r="K28" s="27">
        <v>573</v>
      </c>
      <c r="L28" s="27">
        <v>674</v>
      </c>
      <c r="M28" s="27">
        <v>491</v>
      </c>
      <c r="N28" s="27">
        <v>490</v>
      </c>
      <c r="O28" s="28">
        <v>620</v>
      </c>
      <c r="Q28" s="174"/>
      <c r="R28" s="9" t="str">
        <f t="shared" si="2"/>
        <v>NUAPADA</v>
      </c>
      <c r="S28" s="21">
        <f t="shared" si="3"/>
        <v>0.75</v>
      </c>
      <c r="T28" s="21">
        <f t="shared" si="4"/>
        <v>0.79952550415183865</v>
      </c>
      <c r="U28" s="21">
        <f t="shared" si="5"/>
        <v>0.78559999999999997</v>
      </c>
      <c r="V28" s="21">
        <f t="shared" si="6"/>
        <v>0.74923547400611623</v>
      </c>
      <c r="W28" s="24">
        <f t="shared" si="7"/>
        <v>0.70776255707762559</v>
      </c>
      <c r="Y28" s="174"/>
      <c r="Z28" s="9" t="str">
        <f t="shared" si="8"/>
        <v>NUAPADA</v>
      </c>
      <c r="AA28" s="21">
        <f t="shared" si="9"/>
        <v>0.75</v>
      </c>
      <c r="AB28" s="10">
        <f t="shared" si="10"/>
        <v>0.25</v>
      </c>
      <c r="AC28" s="100"/>
      <c r="AD28" s="51" t="s">
        <v>161</v>
      </c>
      <c r="AE28" s="21">
        <f t="shared" si="11"/>
        <v>0.79952550415183865</v>
      </c>
      <c r="AF28" s="10">
        <f t="shared" si="12"/>
        <v>0.25</v>
      </c>
      <c r="AG28" s="100"/>
      <c r="AH28" s="51" t="s">
        <v>161</v>
      </c>
      <c r="AI28" s="21">
        <f t="shared" si="13"/>
        <v>0.78559999999999997</v>
      </c>
      <c r="AJ28" s="10">
        <f t="shared" si="14"/>
        <v>0.25</v>
      </c>
      <c r="AK28" s="100"/>
      <c r="AL28" s="51" t="s">
        <v>161</v>
      </c>
      <c r="AM28" s="21">
        <f t="shared" si="15"/>
        <v>0.74923547400611623</v>
      </c>
      <c r="AN28" s="10">
        <f t="shared" si="16"/>
        <v>0.25</v>
      </c>
      <c r="AO28" s="100"/>
      <c r="AP28" s="51" t="s">
        <v>161</v>
      </c>
      <c r="AQ28" s="21">
        <f t="shared" si="17"/>
        <v>0.70776255707762559</v>
      </c>
      <c r="AR28" s="10">
        <f t="shared" si="18"/>
        <v>0.5</v>
      </c>
      <c r="AT28" s="183"/>
      <c r="AU28" s="9" t="str">
        <f t="shared" si="25"/>
        <v>NUAPADA</v>
      </c>
      <c r="AV28" s="10">
        <f t="shared" si="19"/>
        <v>0.25</v>
      </c>
      <c r="AW28" s="10">
        <f t="shared" si="20"/>
        <v>0.25</v>
      </c>
      <c r="AX28" s="10">
        <f t="shared" si="21"/>
        <v>0.25</v>
      </c>
      <c r="AY28" s="10">
        <f t="shared" si="22"/>
        <v>0.25</v>
      </c>
      <c r="AZ28" s="10">
        <f t="shared" si="23"/>
        <v>0.5</v>
      </c>
      <c r="BA28" s="10">
        <f t="shared" si="24"/>
        <v>1.5</v>
      </c>
      <c r="BB28" s="13">
        <f>IF(COUNTIF($BA$3:$BA$33,BA28)&gt;1,_xlfn.RANK.EQ(BA28,$BA$3:$BA$33)+COUNTIF($BA$3:BA28,BA28)-1,_xlfn.RANK.EQ(BA28,$BA$3:$BA$33))</f>
        <v>28</v>
      </c>
    </row>
    <row r="29" spans="4:54" ht="14.5" x14ac:dyDescent="0.35">
      <c r="D29" s="186"/>
      <c r="E29" s="9" t="str">
        <f>'0 Composite Gap Score'!B29</f>
        <v>PURI</v>
      </c>
      <c r="F29" s="27">
        <v>905</v>
      </c>
      <c r="G29" s="27">
        <v>818</v>
      </c>
      <c r="H29" s="27">
        <v>816</v>
      </c>
      <c r="I29" s="27">
        <v>1022</v>
      </c>
      <c r="J29" s="27">
        <v>1032</v>
      </c>
      <c r="K29" s="27">
        <v>587</v>
      </c>
      <c r="L29" s="27">
        <v>498</v>
      </c>
      <c r="M29" s="27">
        <v>499</v>
      </c>
      <c r="N29" s="27">
        <v>707</v>
      </c>
      <c r="O29" s="28">
        <v>641</v>
      </c>
      <c r="Q29" s="174"/>
      <c r="R29" s="9" t="str">
        <f t="shared" si="2"/>
        <v>PURI</v>
      </c>
      <c r="S29" s="21">
        <f t="shared" si="3"/>
        <v>0.64861878453038679</v>
      </c>
      <c r="T29" s="21">
        <f t="shared" si="4"/>
        <v>0.60880195599022002</v>
      </c>
      <c r="U29" s="21">
        <f t="shared" si="5"/>
        <v>0.6115196078431373</v>
      </c>
      <c r="V29" s="21">
        <f t="shared" si="6"/>
        <v>0.69178082191780821</v>
      </c>
      <c r="W29" s="24">
        <f t="shared" si="7"/>
        <v>0.62112403100775193</v>
      </c>
      <c r="Y29" s="174"/>
      <c r="Z29" s="9" t="str">
        <f t="shared" si="8"/>
        <v>PURI</v>
      </c>
      <c r="AA29" s="21">
        <f t="shared" si="9"/>
        <v>0.64861878453038679</v>
      </c>
      <c r="AB29" s="10">
        <f t="shared" si="10"/>
        <v>0.5</v>
      </c>
      <c r="AC29" s="100"/>
      <c r="AD29" s="51" t="s">
        <v>162</v>
      </c>
      <c r="AE29" s="21">
        <f t="shared" si="11"/>
        <v>0.60880195599022002</v>
      </c>
      <c r="AF29" s="10">
        <f t="shared" si="12"/>
        <v>0.25</v>
      </c>
      <c r="AG29" s="100"/>
      <c r="AH29" s="51" t="s">
        <v>162</v>
      </c>
      <c r="AI29" s="21">
        <f t="shared" si="13"/>
        <v>0.6115196078431373</v>
      </c>
      <c r="AJ29" s="10">
        <f t="shared" si="14"/>
        <v>0.25</v>
      </c>
      <c r="AK29" s="100"/>
      <c r="AL29" s="51" t="s">
        <v>162</v>
      </c>
      <c r="AM29" s="21">
        <f t="shared" si="15"/>
        <v>0.69178082191780821</v>
      </c>
      <c r="AN29" s="10">
        <f t="shared" si="16"/>
        <v>0.75</v>
      </c>
      <c r="AO29" s="100"/>
      <c r="AP29" s="51" t="s">
        <v>162</v>
      </c>
      <c r="AQ29" s="21">
        <f t="shared" si="17"/>
        <v>0.62112403100775193</v>
      </c>
      <c r="AR29" s="10">
        <f t="shared" si="18"/>
        <v>0.25</v>
      </c>
      <c r="AT29" s="183"/>
      <c r="AU29" s="9" t="str">
        <f t="shared" si="25"/>
        <v>PURI</v>
      </c>
      <c r="AV29" s="10">
        <f t="shared" si="19"/>
        <v>0.5</v>
      </c>
      <c r="AW29" s="10">
        <f t="shared" si="20"/>
        <v>0.25</v>
      </c>
      <c r="AX29" s="10">
        <f t="shared" si="21"/>
        <v>0.25</v>
      </c>
      <c r="AY29" s="10">
        <f t="shared" si="22"/>
        <v>0.75</v>
      </c>
      <c r="AZ29" s="10">
        <f t="shared" si="23"/>
        <v>0.25</v>
      </c>
      <c r="BA29" s="10">
        <f t="shared" si="24"/>
        <v>2</v>
      </c>
      <c r="BB29" s="13">
        <f>IF(COUNTIF($BA$3:$BA$33,BA29)&gt;1,_xlfn.RANK.EQ(BA29,$BA$3:$BA$33)+COUNTIF($BA$3:BA29,BA29)-1,_xlfn.RANK.EQ(BA29,$BA$3:$BA$33))</f>
        <v>21</v>
      </c>
    </row>
    <row r="30" spans="4:54" ht="14.5" x14ac:dyDescent="0.35">
      <c r="D30" s="186"/>
      <c r="E30" s="9" t="str">
        <f>'0 Composite Gap Score'!B30</f>
        <v>RAYAGADA</v>
      </c>
      <c r="F30" s="27">
        <v>1687</v>
      </c>
      <c r="G30" s="27">
        <v>1782</v>
      </c>
      <c r="H30" s="27">
        <v>1407</v>
      </c>
      <c r="I30" s="27">
        <v>1537</v>
      </c>
      <c r="J30" s="27">
        <v>1721</v>
      </c>
      <c r="K30" s="27">
        <v>1212</v>
      </c>
      <c r="L30" s="27">
        <v>1441</v>
      </c>
      <c r="M30" s="27">
        <v>1100</v>
      </c>
      <c r="N30" s="27">
        <v>1118</v>
      </c>
      <c r="O30" s="28">
        <v>1293</v>
      </c>
      <c r="Q30" s="174"/>
      <c r="R30" s="9" t="str">
        <f t="shared" si="2"/>
        <v>RAYAGADA</v>
      </c>
      <c r="S30" s="21">
        <f t="shared" si="3"/>
        <v>0.71843509187907528</v>
      </c>
      <c r="T30" s="21">
        <f t="shared" si="4"/>
        <v>0.80864197530864201</v>
      </c>
      <c r="U30" s="21">
        <f t="shared" si="5"/>
        <v>0.78180525941719969</v>
      </c>
      <c r="V30" s="21">
        <f t="shared" si="6"/>
        <v>0.72739102147039691</v>
      </c>
      <c r="W30" s="24">
        <f t="shared" si="7"/>
        <v>0.75130737943056358</v>
      </c>
      <c r="Y30" s="174"/>
      <c r="Z30" s="9" t="str">
        <f t="shared" si="8"/>
        <v>RAYAGADA</v>
      </c>
      <c r="AA30" s="21">
        <f t="shared" si="9"/>
        <v>0.71843509187907528</v>
      </c>
      <c r="AB30" s="10">
        <f t="shared" si="10"/>
        <v>0.25</v>
      </c>
      <c r="AC30" s="100"/>
      <c r="AD30" s="51" t="s">
        <v>163</v>
      </c>
      <c r="AE30" s="21">
        <f t="shared" si="11"/>
        <v>0.80864197530864201</v>
      </c>
      <c r="AF30" s="10">
        <f t="shared" si="12"/>
        <v>0.25</v>
      </c>
      <c r="AG30" s="100"/>
      <c r="AH30" s="51" t="s">
        <v>163</v>
      </c>
      <c r="AI30" s="21">
        <f t="shared" si="13"/>
        <v>0.78180525941719969</v>
      </c>
      <c r="AJ30" s="10">
        <f t="shared" si="14"/>
        <v>0.25</v>
      </c>
      <c r="AK30" s="100"/>
      <c r="AL30" s="51" t="s">
        <v>163</v>
      </c>
      <c r="AM30" s="21">
        <f t="shared" si="15"/>
        <v>0.72739102147039691</v>
      </c>
      <c r="AN30" s="10">
        <f t="shared" si="16"/>
        <v>0.5</v>
      </c>
      <c r="AO30" s="100"/>
      <c r="AP30" s="51" t="s">
        <v>163</v>
      </c>
      <c r="AQ30" s="21">
        <f t="shared" si="17"/>
        <v>0.75130737943056358</v>
      </c>
      <c r="AR30" s="10">
        <f t="shared" si="18"/>
        <v>0.25</v>
      </c>
      <c r="AT30" s="183"/>
      <c r="AU30" s="9" t="str">
        <f t="shared" si="25"/>
        <v>RAYAGADA</v>
      </c>
      <c r="AV30" s="10">
        <f t="shared" si="19"/>
        <v>0.25</v>
      </c>
      <c r="AW30" s="10">
        <f t="shared" si="20"/>
        <v>0.25</v>
      </c>
      <c r="AX30" s="10">
        <f t="shared" si="21"/>
        <v>0.25</v>
      </c>
      <c r="AY30" s="10">
        <f t="shared" si="22"/>
        <v>0.5</v>
      </c>
      <c r="AZ30" s="10">
        <f t="shared" si="23"/>
        <v>0.25</v>
      </c>
      <c r="BA30" s="10">
        <f t="shared" si="24"/>
        <v>1.5</v>
      </c>
      <c r="BB30" s="13">
        <f>IF(COUNTIF($BA$3:$BA$33,BA30)&gt;1,_xlfn.RANK.EQ(BA30,$BA$3:$BA$33)+COUNTIF($BA$3:BA30,BA30)-1,_xlfn.RANK.EQ(BA30,$BA$3:$BA$33))</f>
        <v>29</v>
      </c>
    </row>
    <row r="31" spans="4:54" ht="14.5" x14ac:dyDescent="0.35">
      <c r="D31" s="186"/>
      <c r="E31" s="9" t="str">
        <f>'0 Composite Gap Score'!B31</f>
        <v>SAMBALPUR</v>
      </c>
      <c r="F31" s="27">
        <v>2207</v>
      </c>
      <c r="G31" s="27">
        <v>2798</v>
      </c>
      <c r="H31" s="27">
        <v>2227</v>
      </c>
      <c r="I31" s="27">
        <v>2693</v>
      </c>
      <c r="J31" s="27">
        <v>2900</v>
      </c>
      <c r="K31" s="27">
        <v>831</v>
      </c>
      <c r="L31" s="27">
        <v>1222</v>
      </c>
      <c r="M31" s="27">
        <v>1066</v>
      </c>
      <c r="N31" s="27">
        <v>1519</v>
      </c>
      <c r="O31" s="28">
        <v>1459</v>
      </c>
      <c r="Q31" s="174"/>
      <c r="R31" s="9" t="str">
        <f t="shared" si="2"/>
        <v>SAMBALPUR</v>
      </c>
      <c r="S31" s="21">
        <f t="shared" si="3"/>
        <v>0.37652922519256909</v>
      </c>
      <c r="T31" s="21">
        <f t="shared" si="4"/>
        <v>0.43674052894924947</v>
      </c>
      <c r="U31" s="21">
        <f t="shared" si="5"/>
        <v>0.47867085765603951</v>
      </c>
      <c r="V31" s="21">
        <f t="shared" si="6"/>
        <v>0.56405495729669508</v>
      </c>
      <c r="W31" s="24">
        <f t="shared" si="7"/>
        <v>0.50310344827586206</v>
      </c>
      <c r="Y31" s="174"/>
      <c r="Z31" s="9" t="str">
        <f t="shared" si="8"/>
        <v>SAMBALPUR</v>
      </c>
      <c r="AA31" s="21">
        <f t="shared" si="9"/>
        <v>0.37652922519256909</v>
      </c>
      <c r="AB31" s="10">
        <f t="shared" si="10"/>
        <v>1</v>
      </c>
      <c r="AC31" s="100"/>
      <c r="AD31" s="51" t="s">
        <v>164</v>
      </c>
      <c r="AE31" s="21">
        <f t="shared" si="11"/>
        <v>0.43674052894924947</v>
      </c>
      <c r="AF31" s="10">
        <f t="shared" si="12"/>
        <v>1</v>
      </c>
      <c r="AG31" s="100"/>
      <c r="AH31" s="51" t="s">
        <v>164</v>
      </c>
      <c r="AI31" s="21">
        <f t="shared" si="13"/>
        <v>0.47867085765603951</v>
      </c>
      <c r="AJ31" s="10">
        <f t="shared" si="14"/>
        <v>1</v>
      </c>
      <c r="AK31" s="100"/>
      <c r="AL31" s="51" t="s">
        <v>164</v>
      </c>
      <c r="AM31" s="21">
        <f t="shared" si="15"/>
        <v>0.56405495729669508</v>
      </c>
      <c r="AN31" s="10">
        <f t="shared" si="16"/>
        <v>1</v>
      </c>
      <c r="AO31" s="100"/>
      <c r="AP31" s="51" t="s">
        <v>164</v>
      </c>
      <c r="AQ31" s="21">
        <f t="shared" si="17"/>
        <v>0.50310344827586206</v>
      </c>
      <c r="AR31" s="10">
        <f t="shared" si="18"/>
        <v>1</v>
      </c>
      <c r="AT31" s="183"/>
      <c r="AU31" s="9" t="str">
        <f t="shared" si="25"/>
        <v>SAMBALPUR</v>
      </c>
      <c r="AV31" s="10">
        <f t="shared" si="19"/>
        <v>1</v>
      </c>
      <c r="AW31" s="10">
        <f t="shared" si="20"/>
        <v>1</v>
      </c>
      <c r="AX31" s="10">
        <f t="shared" si="21"/>
        <v>1</v>
      </c>
      <c r="AY31" s="10">
        <f t="shared" si="22"/>
        <v>1</v>
      </c>
      <c r="AZ31" s="10">
        <f t="shared" si="23"/>
        <v>1</v>
      </c>
      <c r="BA31" s="10">
        <f t="shared" si="24"/>
        <v>5</v>
      </c>
      <c r="BB31" s="13">
        <f>IF(COUNTIF($BA$3:$BA$33,BA31)&gt;1,_xlfn.RANK.EQ(BA31,$BA$3:$BA$33)+COUNTIF($BA$3:BA31,BA31)-1,_xlfn.RANK.EQ(BA31,$BA$3:$BA$33))</f>
        <v>3</v>
      </c>
    </row>
    <row r="32" spans="4:54" ht="14.5" x14ac:dyDescent="0.35">
      <c r="D32" s="186"/>
      <c r="E32" s="9" t="str">
        <f>'0 Composite Gap Score'!B32</f>
        <v>SONAPUR</v>
      </c>
      <c r="F32" s="27">
        <v>374</v>
      </c>
      <c r="G32" s="27">
        <v>329</v>
      </c>
      <c r="H32" s="27">
        <v>355</v>
      </c>
      <c r="I32" s="27">
        <v>370</v>
      </c>
      <c r="J32" s="27">
        <v>361</v>
      </c>
      <c r="K32" s="27">
        <v>222</v>
      </c>
      <c r="L32" s="27">
        <v>241</v>
      </c>
      <c r="M32" s="27">
        <v>247</v>
      </c>
      <c r="N32" s="27">
        <v>262</v>
      </c>
      <c r="O32" s="28">
        <v>231</v>
      </c>
      <c r="Q32" s="174"/>
      <c r="R32" s="9" t="str">
        <f t="shared" si="2"/>
        <v>SONAPUR</v>
      </c>
      <c r="S32" s="21">
        <f t="shared" si="3"/>
        <v>0.5935828877005348</v>
      </c>
      <c r="T32" s="21">
        <f t="shared" si="4"/>
        <v>0.73252279635258355</v>
      </c>
      <c r="U32" s="21">
        <f t="shared" si="5"/>
        <v>0.6957746478873239</v>
      </c>
      <c r="V32" s="21">
        <f t="shared" si="6"/>
        <v>0.70810810810810809</v>
      </c>
      <c r="W32" s="24">
        <f t="shared" si="7"/>
        <v>0.63988919667590027</v>
      </c>
      <c r="Y32" s="174"/>
      <c r="Z32" s="9" t="str">
        <f t="shared" si="8"/>
        <v>SONAPUR</v>
      </c>
      <c r="AA32" s="21">
        <f t="shared" si="9"/>
        <v>0.5935828877005348</v>
      </c>
      <c r="AB32" s="10">
        <f t="shared" si="10"/>
        <v>0.25</v>
      </c>
      <c r="AC32" s="100"/>
      <c r="AD32" s="51" t="s">
        <v>165</v>
      </c>
      <c r="AE32" s="21">
        <f t="shared" si="11"/>
        <v>0.73252279635258355</v>
      </c>
      <c r="AF32" s="10">
        <f t="shared" si="12"/>
        <v>0.5</v>
      </c>
      <c r="AG32" s="100"/>
      <c r="AH32" s="51" t="s">
        <v>165</v>
      </c>
      <c r="AI32" s="21">
        <f t="shared" si="13"/>
        <v>0.6957746478873239</v>
      </c>
      <c r="AJ32" s="10">
        <f t="shared" si="14"/>
        <v>0.25</v>
      </c>
      <c r="AK32" s="100"/>
      <c r="AL32" s="51" t="s">
        <v>165</v>
      </c>
      <c r="AM32" s="21">
        <f t="shared" si="15"/>
        <v>0.70810810810810809</v>
      </c>
      <c r="AN32" s="10">
        <f t="shared" si="16"/>
        <v>0.5</v>
      </c>
      <c r="AO32" s="100"/>
      <c r="AP32" s="51" t="s">
        <v>165</v>
      </c>
      <c r="AQ32" s="21">
        <f t="shared" si="17"/>
        <v>0.63988919667590027</v>
      </c>
      <c r="AR32" s="10">
        <f t="shared" si="18"/>
        <v>0.25</v>
      </c>
      <c r="AT32" s="183"/>
      <c r="AU32" s="9" t="str">
        <f t="shared" si="25"/>
        <v>SONAPUR</v>
      </c>
      <c r="AV32" s="10">
        <f t="shared" si="19"/>
        <v>0.25</v>
      </c>
      <c r="AW32" s="10">
        <f t="shared" si="20"/>
        <v>0.5</v>
      </c>
      <c r="AX32" s="10">
        <f t="shared" si="21"/>
        <v>0.25</v>
      </c>
      <c r="AY32" s="10">
        <f t="shared" si="22"/>
        <v>0.5</v>
      </c>
      <c r="AZ32" s="10">
        <f t="shared" si="23"/>
        <v>0.25</v>
      </c>
      <c r="BA32" s="10">
        <f t="shared" si="24"/>
        <v>1.75</v>
      </c>
      <c r="BB32" s="13">
        <f>IF(COUNTIF($BA$3:$BA$33,BA32)&gt;1,_xlfn.RANK.EQ(BA32,$BA$3:$BA$33)+COUNTIF($BA$3:BA32,BA32)-1,_xlfn.RANK.EQ(BA32,$BA$3:$BA$33))</f>
        <v>24</v>
      </c>
    </row>
    <row r="33" spans="4:54" thickBot="1" x14ac:dyDescent="0.4">
      <c r="D33" s="187"/>
      <c r="E33" s="9" t="str">
        <f>'0 Composite Gap Score'!B33</f>
        <v>SUNDARGARH</v>
      </c>
      <c r="F33" s="29">
        <v>2891</v>
      </c>
      <c r="G33" s="29">
        <v>3476</v>
      </c>
      <c r="H33" s="29">
        <v>2945</v>
      </c>
      <c r="I33" s="29">
        <v>3037</v>
      </c>
      <c r="J33" s="29">
        <v>3822</v>
      </c>
      <c r="K33" s="29">
        <v>1247</v>
      </c>
      <c r="L33" s="29">
        <v>1577</v>
      </c>
      <c r="M33" s="29">
        <v>2176</v>
      </c>
      <c r="N33" s="29">
        <v>2129</v>
      </c>
      <c r="O33" s="31">
        <v>2470</v>
      </c>
      <c r="Q33" s="188"/>
      <c r="R33" s="18" t="str">
        <f t="shared" si="2"/>
        <v>SUNDARGARH</v>
      </c>
      <c r="S33" s="25">
        <f t="shared" si="3"/>
        <v>0.43133863714977516</v>
      </c>
      <c r="T33" s="25">
        <f t="shared" si="4"/>
        <v>0.4536823935558113</v>
      </c>
      <c r="U33" s="25">
        <f t="shared" si="5"/>
        <v>0.73887945670628186</v>
      </c>
      <c r="V33" s="25">
        <f t="shared" si="6"/>
        <v>0.70102074415541649</v>
      </c>
      <c r="W33" s="26">
        <f t="shared" si="7"/>
        <v>0.6462585034013606</v>
      </c>
      <c r="Y33" s="188"/>
      <c r="Z33" s="18" t="str">
        <f t="shared" si="8"/>
        <v>SUNDARGARH</v>
      </c>
      <c r="AA33" s="25">
        <f t="shared" si="9"/>
        <v>0.43133863714977516</v>
      </c>
      <c r="AB33" s="10">
        <f t="shared" si="10"/>
        <v>1</v>
      </c>
      <c r="AC33" s="37"/>
      <c r="AD33" s="52" t="s">
        <v>166</v>
      </c>
      <c r="AE33" s="25">
        <f t="shared" si="11"/>
        <v>0.4536823935558113</v>
      </c>
      <c r="AF33" s="10">
        <f t="shared" si="12"/>
        <v>1</v>
      </c>
      <c r="AG33" s="37"/>
      <c r="AH33" s="52" t="s">
        <v>166</v>
      </c>
      <c r="AI33" s="25">
        <f t="shared" si="13"/>
        <v>0.73887945670628186</v>
      </c>
      <c r="AJ33" s="10">
        <f t="shared" si="14"/>
        <v>0.5</v>
      </c>
      <c r="AK33" s="37"/>
      <c r="AL33" s="52" t="s">
        <v>166</v>
      </c>
      <c r="AM33" s="25">
        <f t="shared" si="15"/>
        <v>0.70102074415541649</v>
      </c>
      <c r="AN33" s="10">
        <f t="shared" si="16"/>
        <v>0.5</v>
      </c>
      <c r="AO33" s="37"/>
      <c r="AP33" s="52" t="s">
        <v>166</v>
      </c>
      <c r="AQ33" s="25">
        <f t="shared" si="17"/>
        <v>0.6462585034013606</v>
      </c>
      <c r="AR33" s="10">
        <f t="shared" si="18"/>
        <v>0.5</v>
      </c>
      <c r="AT33" s="189"/>
      <c r="AU33" s="18" t="str">
        <f t="shared" si="25"/>
        <v>SUNDARGARH</v>
      </c>
      <c r="AV33" s="14">
        <f t="shared" si="19"/>
        <v>1</v>
      </c>
      <c r="AW33" s="14">
        <f t="shared" si="20"/>
        <v>1</v>
      </c>
      <c r="AX33" s="14">
        <f t="shared" si="21"/>
        <v>0.5</v>
      </c>
      <c r="AY33" s="14">
        <f t="shared" si="22"/>
        <v>0.5</v>
      </c>
      <c r="AZ33" s="14">
        <f t="shared" si="23"/>
        <v>0.5</v>
      </c>
      <c r="BA33" s="14">
        <f t="shared" si="24"/>
        <v>3.5</v>
      </c>
      <c r="BB33" s="19">
        <f>IF(COUNTIF($BA$3:$BA$33,BA33)&gt;1,_xlfn.RANK.EQ(BA33,$BA$3:$BA$33)+COUNTIF($BA$3:BA33,BA33)-1,_xlfn.RANK.EQ(BA33,$BA$3:$BA$33))</f>
        <v>8</v>
      </c>
    </row>
  </sheetData>
  <mergeCells count="4">
    <mergeCell ref="D1:D33"/>
    <mergeCell ref="Q1:Q33"/>
    <mergeCell ref="Y1:Y33"/>
    <mergeCell ref="AT1:AT33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4E40C-8F49-4266-B5A6-791598B80FA2}">
  <dimension ref="A1:AO33"/>
  <sheetViews>
    <sheetView zoomScale="80" zoomScaleNormal="80" workbookViewId="0">
      <selection activeCell="E3" sqref="E3:E33"/>
    </sheetView>
  </sheetViews>
  <sheetFormatPr defaultRowHeight="15" customHeight="1" x14ac:dyDescent="0.45"/>
  <cols>
    <col min="1" max="1" width="18.54296875" customWidth="1"/>
    <col min="2" max="2" width="11.1796875" customWidth="1"/>
    <col min="4" max="4" width="8.7265625" style="50"/>
    <col min="5" max="5" width="21" customWidth="1"/>
    <col min="12" max="12" width="8.7265625" style="50"/>
    <col min="13" max="13" width="19.453125" customWidth="1"/>
    <col min="14" max="14" width="11.7265625" hidden="1" customWidth="1"/>
    <col min="16" max="16" width="2" customWidth="1"/>
    <col min="17" max="17" width="19" hidden="1" customWidth="1"/>
    <col min="18" max="18" width="0" hidden="1" customWidth="1"/>
    <col min="20" max="20" width="1.81640625" customWidth="1"/>
    <col min="21" max="21" width="19.453125" hidden="1" customWidth="1"/>
    <col min="22" max="22" width="0" hidden="1" customWidth="1"/>
    <col min="24" max="24" width="2.453125" customWidth="1"/>
    <col min="25" max="25" width="19.1796875" hidden="1" customWidth="1"/>
    <col min="26" max="26" width="0" hidden="1" customWidth="1"/>
    <col min="28" max="28" width="2.453125" customWidth="1"/>
    <col min="29" max="29" width="20.1796875" hidden="1" customWidth="1"/>
    <col min="30" max="30" width="0" hidden="1" customWidth="1"/>
    <col min="33" max="33" width="8.7265625" style="50"/>
    <col min="34" max="34" width="19.81640625" customWidth="1"/>
    <col min="35" max="35" width="10.453125" hidden="1" customWidth="1"/>
    <col min="36" max="36" width="10.1796875" hidden="1" customWidth="1"/>
    <col min="37" max="37" width="10.453125" hidden="1" customWidth="1"/>
    <col min="38" max="39" width="10.1796875" hidden="1" customWidth="1"/>
    <col min="40" max="40" width="13.7265625" customWidth="1"/>
  </cols>
  <sheetData>
    <row r="1" spans="1:41" s="1" customFormat="1" ht="58" customHeight="1" x14ac:dyDescent="0.45">
      <c r="A1" s="113" t="s">
        <v>167</v>
      </c>
      <c r="B1" s="114" t="s">
        <v>168</v>
      </c>
      <c r="D1" s="185" t="s">
        <v>244</v>
      </c>
      <c r="E1" s="16" t="s">
        <v>65</v>
      </c>
      <c r="F1" s="16" t="s">
        <v>245</v>
      </c>
      <c r="G1" s="16" t="s">
        <v>245</v>
      </c>
      <c r="H1" s="16" t="s">
        <v>245</v>
      </c>
      <c r="I1" s="16" t="s">
        <v>245</v>
      </c>
      <c r="J1" s="17" t="s">
        <v>245</v>
      </c>
      <c r="L1" s="173" t="s">
        <v>246</v>
      </c>
      <c r="M1" s="16" t="s">
        <v>65</v>
      </c>
      <c r="N1" s="16" t="s">
        <v>247</v>
      </c>
      <c r="O1" s="11" t="s">
        <v>248</v>
      </c>
      <c r="P1" s="36"/>
      <c r="Q1" s="16" t="s">
        <v>65</v>
      </c>
      <c r="R1" s="16" t="s">
        <v>249</v>
      </c>
      <c r="S1" s="11" t="s">
        <v>248</v>
      </c>
      <c r="T1" s="36"/>
      <c r="U1" s="16" t="s">
        <v>65</v>
      </c>
      <c r="V1" s="16" t="s">
        <v>250</v>
      </c>
      <c r="W1" s="11" t="s">
        <v>248</v>
      </c>
      <c r="X1" s="36"/>
      <c r="Y1" s="16" t="s">
        <v>65</v>
      </c>
      <c r="Z1" s="16" t="s">
        <v>251</v>
      </c>
      <c r="AA1" s="11" t="s">
        <v>248</v>
      </c>
      <c r="AB1" s="36"/>
      <c r="AC1" s="16" t="s">
        <v>65</v>
      </c>
      <c r="AD1" s="16" t="s">
        <v>252</v>
      </c>
      <c r="AE1" s="12" t="s">
        <v>248</v>
      </c>
      <c r="AG1" s="182" t="s">
        <v>253</v>
      </c>
      <c r="AH1" s="11" t="s">
        <v>65</v>
      </c>
      <c r="AI1" s="11" t="s">
        <v>254</v>
      </c>
      <c r="AJ1" s="11" t="s">
        <v>255</v>
      </c>
      <c r="AK1" s="11" t="s">
        <v>256</v>
      </c>
      <c r="AL1" s="11" t="s">
        <v>257</v>
      </c>
      <c r="AM1" s="11" t="s">
        <v>258</v>
      </c>
      <c r="AN1" s="11" t="s">
        <v>259</v>
      </c>
      <c r="AO1" s="12" t="s">
        <v>64</v>
      </c>
    </row>
    <row r="2" spans="1:41" s="1" customFormat="1" ht="18.649999999999999" customHeight="1" x14ac:dyDescent="0.35">
      <c r="A2" s="115" t="s">
        <v>189</v>
      </c>
      <c r="B2" s="116">
        <f>'1 Notification Gap'!B2</f>
        <v>31</v>
      </c>
      <c r="D2" s="186"/>
      <c r="E2" s="96"/>
      <c r="F2" s="96">
        <f>'1 Notification Gap'!P2</f>
        <v>2018</v>
      </c>
      <c r="G2" s="96">
        <f>'1 Notification Gap'!Q2</f>
        <v>2019</v>
      </c>
      <c r="H2" s="96">
        <f>'1 Notification Gap'!R2</f>
        <v>2020</v>
      </c>
      <c r="I2" s="96">
        <f>'1 Notification Gap'!S2</f>
        <v>2021</v>
      </c>
      <c r="J2" s="96">
        <f>'1 Notification Gap'!T2</f>
        <v>2022</v>
      </c>
      <c r="L2" s="174"/>
      <c r="M2" s="96"/>
      <c r="N2" s="96"/>
      <c r="O2" s="142">
        <f>F2</f>
        <v>2018</v>
      </c>
      <c r="P2" s="136"/>
      <c r="Q2" s="97"/>
      <c r="R2" s="97"/>
      <c r="S2" s="142">
        <f>G2</f>
        <v>2019</v>
      </c>
      <c r="T2" s="136"/>
      <c r="U2" s="97"/>
      <c r="V2" s="97"/>
      <c r="W2" s="142">
        <f>H2</f>
        <v>2020</v>
      </c>
      <c r="X2" s="136"/>
      <c r="Y2" s="97"/>
      <c r="Z2" s="97"/>
      <c r="AA2" s="142">
        <f>I2</f>
        <v>2021</v>
      </c>
      <c r="AB2" s="136"/>
      <c r="AC2" s="97"/>
      <c r="AD2" s="97"/>
      <c r="AE2" s="143">
        <f>J2</f>
        <v>2022</v>
      </c>
      <c r="AG2" s="183"/>
      <c r="AH2" s="129"/>
      <c r="AI2" s="126"/>
      <c r="AJ2" s="126"/>
      <c r="AK2" s="126"/>
      <c r="AL2" s="126"/>
      <c r="AM2" s="126"/>
      <c r="AN2" s="126"/>
      <c r="AO2" s="127"/>
    </row>
    <row r="3" spans="1:41" ht="14.5" x14ac:dyDescent="0.35">
      <c r="A3" s="109" t="s">
        <v>190</v>
      </c>
      <c r="B3" s="110">
        <f>ROUNDUP(B2/4,0)</f>
        <v>8</v>
      </c>
      <c r="D3" s="186"/>
      <c r="E3" s="9" t="str">
        <f>'0 Composite Gap Score'!B3</f>
        <v>ANUGUL</v>
      </c>
      <c r="F3" s="27">
        <v>601</v>
      </c>
      <c r="G3" s="27">
        <v>89</v>
      </c>
      <c r="H3" s="27">
        <v>57</v>
      </c>
      <c r="I3" s="27">
        <v>191</v>
      </c>
      <c r="J3" s="28">
        <v>672</v>
      </c>
      <c r="L3" s="174"/>
      <c r="M3" s="9" t="str">
        <f t="shared" ref="M3:M33" si="0">E3</f>
        <v>ANUGUL</v>
      </c>
      <c r="N3" s="9">
        <f t="shared" ref="N3:N33" si="1">MAX(F3,0)</f>
        <v>601</v>
      </c>
      <c r="O3" s="10">
        <f t="shared" ref="O3:O33" si="2">IF(RANK(N3,$N$3:$N$33,0)&lt;=$B$3, 1, IF(RANK(N3,$N$3:$N$33,0)&lt;=$B$4, 0.75, IF(RANK(N3,$N$3:$N$33,0)&lt;=$B$5, 0.5, 0.25)))</f>
        <v>0.5</v>
      </c>
      <c r="P3" s="100"/>
      <c r="Q3" s="51" t="s">
        <v>134</v>
      </c>
      <c r="R3" s="9">
        <f t="shared" ref="R3:R33" si="3">MAX(G3,0)</f>
        <v>89</v>
      </c>
      <c r="S3" s="10">
        <f t="shared" ref="S3:S33" si="4">IF(RANK(R3,$R$3:$R$33,0)&lt;=$B$3, 1, IF(RANK(R3,$R$3:$R$33,0)&lt;=$B$4, 0.75, IF(RANK(R3,$R$3:$R$33,0)&lt;=$B$5, 0.5, 0.25)))</f>
        <v>0.25</v>
      </c>
      <c r="T3" s="100"/>
      <c r="U3" s="51" t="s">
        <v>134</v>
      </c>
      <c r="V3" s="9">
        <f t="shared" ref="V3:V33" si="5">MAX(H3,0)</f>
        <v>57</v>
      </c>
      <c r="W3" s="10">
        <f t="shared" ref="W3:W33" si="6">IF(RANK(V3,$V$3:$V$33,0)&lt;=$B$3, 1, IF(RANK(V3,$V$3:$V$33,0)&lt;=$B$4, 0.75, IF(RANK(V3,$V$3:$V$33,0)&lt;=$B$5, 0.5, 0.25)))</f>
        <v>0.5</v>
      </c>
      <c r="X3" s="100"/>
      <c r="Y3" s="51" t="s">
        <v>134</v>
      </c>
      <c r="Z3" s="9">
        <f t="shared" ref="Z3:Z33" si="7">MAX(I3,0)</f>
        <v>191</v>
      </c>
      <c r="AA3" s="10">
        <f t="shared" ref="AA3:AA33" si="8">IF(RANK(Z3,$Z$3:$Z$33,0)&lt;=$B$3, 1, IF(RANK(Z3,$Z$3:$Z$33,0)&lt;=$B$4, 0.75, IF(RANK(Z3,$Z$3:$Z$33,0)&lt;=$B$5, 0.5, 0.25)))</f>
        <v>0.5</v>
      </c>
      <c r="AB3" s="100"/>
      <c r="AC3" s="51" t="s">
        <v>134</v>
      </c>
      <c r="AD3" s="9">
        <f t="shared" ref="AD3:AD33" si="9">MAX(J3,0)</f>
        <v>672</v>
      </c>
      <c r="AE3" s="13">
        <f t="shared" ref="AE3:AE33" si="10">IF(RANK(AD3,$AD$3:$AD$33,0)&lt;=$B$3, 1, IF(RANK(AD3,$AD$3:$AD$33,0)&lt;=$B$4, 0.75, IF(RANK(AD3,$AD$3:$AD$33,0)&lt;=$B$5, 0.5, 0.25)))</f>
        <v>1</v>
      </c>
      <c r="AG3" s="183"/>
      <c r="AH3" s="9" t="str">
        <f>E3</f>
        <v>ANUGUL</v>
      </c>
      <c r="AI3" s="10">
        <f t="shared" ref="AI3:AI33" si="11">VLOOKUP(AH3,M:O,3,0)</f>
        <v>0.5</v>
      </c>
      <c r="AJ3" s="10">
        <f t="shared" ref="AJ3:AJ33" si="12">VLOOKUP(AH3,Q:S,3,0)</f>
        <v>0.25</v>
      </c>
      <c r="AK3" s="10">
        <f t="shared" ref="AK3:AK33" si="13">VLOOKUP(AH3,U:W,3,0)</f>
        <v>0.5</v>
      </c>
      <c r="AL3" s="10">
        <f t="shared" ref="AL3:AL33" si="14">VLOOKUP(AH3,Y:AA,3,0)</f>
        <v>0.5</v>
      </c>
      <c r="AM3" s="10">
        <f t="shared" ref="AM3:AM33" si="15">VLOOKUP(AH3,AC:AE,3,0)</f>
        <v>1</v>
      </c>
      <c r="AN3" s="10">
        <f t="shared" ref="AN3:AN33" si="16">SUM(AI3:AM3)</f>
        <v>2.75</v>
      </c>
      <c r="AO3" s="13">
        <f>IF(COUNTIF($AN$3:$AN$33,AN3)&gt;1,_xlfn.RANK.EQ(AN3,$AN$3:$AN$33)+COUNTIF(AN$3:$AN3,AN3)-1,_xlfn.RANK.EQ(AN3,$AN$3:$AN$33))</f>
        <v>18</v>
      </c>
    </row>
    <row r="4" spans="1:41" ht="14.5" x14ac:dyDescent="0.35">
      <c r="A4" s="109" t="s">
        <v>191</v>
      </c>
      <c r="B4" s="110">
        <f>B3*2</f>
        <v>16</v>
      </c>
      <c r="D4" s="186"/>
      <c r="E4" s="9" t="str">
        <f>'0 Composite Gap Score'!B4</f>
        <v>BALANGIR</v>
      </c>
      <c r="F4" s="32">
        <v>1517</v>
      </c>
      <c r="G4" s="27">
        <v>674</v>
      </c>
      <c r="H4" s="27">
        <v>477</v>
      </c>
      <c r="I4" s="27">
        <v>794</v>
      </c>
      <c r="J4" s="28">
        <v>569</v>
      </c>
      <c r="L4" s="174"/>
      <c r="M4" s="9" t="str">
        <f t="shared" si="0"/>
        <v>BALANGIR</v>
      </c>
      <c r="N4" s="9">
        <f t="shared" si="1"/>
        <v>1517</v>
      </c>
      <c r="O4" s="10">
        <f t="shared" si="2"/>
        <v>1</v>
      </c>
      <c r="P4" s="100"/>
      <c r="Q4" s="51" t="s">
        <v>136</v>
      </c>
      <c r="R4" s="9">
        <f t="shared" si="3"/>
        <v>674</v>
      </c>
      <c r="S4" s="10">
        <f t="shared" si="4"/>
        <v>1</v>
      </c>
      <c r="T4" s="100"/>
      <c r="U4" s="51" t="s">
        <v>136</v>
      </c>
      <c r="V4" s="9">
        <f t="shared" si="5"/>
        <v>477</v>
      </c>
      <c r="W4" s="10">
        <f t="shared" si="6"/>
        <v>1</v>
      </c>
      <c r="X4" s="100"/>
      <c r="Y4" s="51" t="s">
        <v>136</v>
      </c>
      <c r="Z4" s="9">
        <f t="shared" si="7"/>
        <v>794</v>
      </c>
      <c r="AA4" s="10">
        <f t="shared" si="8"/>
        <v>1</v>
      </c>
      <c r="AB4" s="100"/>
      <c r="AC4" s="51" t="s">
        <v>136</v>
      </c>
      <c r="AD4" s="9">
        <f t="shared" si="9"/>
        <v>569</v>
      </c>
      <c r="AE4" s="13">
        <f t="shared" si="10"/>
        <v>1</v>
      </c>
      <c r="AG4" s="183"/>
      <c r="AH4" s="9" t="str">
        <f t="shared" ref="AH4:AH33" si="17">E4</f>
        <v>BALANGIR</v>
      </c>
      <c r="AI4" s="10">
        <f t="shared" si="11"/>
        <v>1</v>
      </c>
      <c r="AJ4" s="10">
        <f t="shared" si="12"/>
        <v>1</v>
      </c>
      <c r="AK4" s="10">
        <f t="shared" si="13"/>
        <v>1</v>
      </c>
      <c r="AL4" s="10">
        <f t="shared" si="14"/>
        <v>1</v>
      </c>
      <c r="AM4" s="10">
        <f t="shared" si="15"/>
        <v>1</v>
      </c>
      <c r="AN4" s="10">
        <f t="shared" si="16"/>
        <v>5</v>
      </c>
      <c r="AO4" s="13">
        <f>IF(COUNTIF($AN$3:$AN$33,AN4)&gt;1,_xlfn.RANK.EQ(AN4,$AN$3:$AN$33)+COUNTIF(AN$3:$AN4,AN4)-1,_xlfn.RANK.EQ(AN4,$AN$3:$AN$33))</f>
        <v>1</v>
      </c>
    </row>
    <row r="5" spans="1:41" thickBot="1" x14ac:dyDescent="0.4">
      <c r="A5" s="111" t="s">
        <v>192</v>
      </c>
      <c r="B5" s="112">
        <f>B3*3</f>
        <v>24</v>
      </c>
      <c r="D5" s="186"/>
      <c r="E5" s="9" t="str">
        <f>'0 Composite Gap Score'!B5</f>
        <v>BALESHWAR</v>
      </c>
      <c r="F5" s="32">
        <v>1686</v>
      </c>
      <c r="G5" s="32">
        <v>1165</v>
      </c>
      <c r="H5" s="27">
        <v>568</v>
      </c>
      <c r="I5" s="27">
        <v>335</v>
      </c>
      <c r="J5" s="28">
        <v>367</v>
      </c>
      <c r="L5" s="174"/>
      <c r="M5" s="9" t="str">
        <f t="shared" si="0"/>
        <v>BALESHWAR</v>
      </c>
      <c r="N5" s="9">
        <f t="shared" si="1"/>
        <v>1686</v>
      </c>
      <c r="O5" s="10">
        <f t="shared" si="2"/>
        <v>1</v>
      </c>
      <c r="P5" s="100"/>
      <c r="Q5" s="51" t="s">
        <v>137</v>
      </c>
      <c r="R5" s="9">
        <f t="shared" si="3"/>
        <v>1165</v>
      </c>
      <c r="S5" s="10">
        <f t="shared" si="4"/>
        <v>1</v>
      </c>
      <c r="T5" s="100"/>
      <c r="U5" s="51" t="s">
        <v>137</v>
      </c>
      <c r="V5" s="9">
        <f t="shared" si="5"/>
        <v>568</v>
      </c>
      <c r="W5" s="10">
        <f t="shared" si="6"/>
        <v>1</v>
      </c>
      <c r="X5" s="100"/>
      <c r="Y5" s="51" t="s">
        <v>137</v>
      </c>
      <c r="Z5" s="9">
        <f t="shared" si="7"/>
        <v>335</v>
      </c>
      <c r="AA5" s="10">
        <f t="shared" si="8"/>
        <v>1</v>
      </c>
      <c r="AB5" s="100"/>
      <c r="AC5" s="51" t="s">
        <v>137</v>
      </c>
      <c r="AD5" s="9">
        <f t="shared" si="9"/>
        <v>367</v>
      </c>
      <c r="AE5" s="13">
        <f t="shared" si="10"/>
        <v>0.75</v>
      </c>
      <c r="AG5" s="183"/>
      <c r="AH5" s="9" t="str">
        <f t="shared" si="17"/>
        <v>BALESHWAR</v>
      </c>
      <c r="AI5" s="10">
        <f t="shared" si="11"/>
        <v>1</v>
      </c>
      <c r="AJ5" s="10">
        <f t="shared" si="12"/>
        <v>1</v>
      </c>
      <c r="AK5" s="10">
        <f t="shared" si="13"/>
        <v>1</v>
      </c>
      <c r="AL5" s="10">
        <f t="shared" si="14"/>
        <v>1</v>
      </c>
      <c r="AM5" s="10">
        <f t="shared" si="15"/>
        <v>0.75</v>
      </c>
      <c r="AN5" s="10">
        <f t="shared" si="16"/>
        <v>4.75</v>
      </c>
      <c r="AO5" s="13">
        <f>IF(COUNTIF($AN$3:$AN$33,AN5)&gt;1,_xlfn.RANK.EQ(AN5,$AN$3:$AN$33)+COUNTIF(AN$3:$AN5,AN5)-1,_xlfn.RANK.EQ(AN5,$AN$3:$AN$33))</f>
        <v>4</v>
      </c>
    </row>
    <row r="6" spans="1:41" ht="14.5" x14ac:dyDescent="0.35">
      <c r="D6" s="186"/>
      <c r="E6" s="9" t="str">
        <f>'0 Composite Gap Score'!B6</f>
        <v>BARGARH</v>
      </c>
      <c r="F6" s="32">
        <v>1094</v>
      </c>
      <c r="G6" s="27">
        <v>239</v>
      </c>
      <c r="H6" s="27">
        <v>279</v>
      </c>
      <c r="I6" s="27">
        <v>323</v>
      </c>
      <c r="J6" s="28">
        <v>429</v>
      </c>
      <c r="L6" s="174"/>
      <c r="M6" s="9" t="str">
        <f t="shared" si="0"/>
        <v>BARGARH</v>
      </c>
      <c r="N6" s="9">
        <f t="shared" si="1"/>
        <v>1094</v>
      </c>
      <c r="O6" s="10">
        <f t="shared" si="2"/>
        <v>0.75</v>
      </c>
      <c r="P6" s="100"/>
      <c r="Q6" s="51" t="s">
        <v>139</v>
      </c>
      <c r="R6" s="9">
        <f t="shared" si="3"/>
        <v>239</v>
      </c>
      <c r="S6" s="10">
        <f t="shared" si="4"/>
        <v>0.5</v>
      </c>
      <c r="T6" s="100"/>
      <c r="U6" s="51" t="s">
        <v>139</v>
      </c>
      <c r="V6" s="9">
        <f t="shared" si="5"/>
        <v>279</v>
      </c>
      <c r="W6" s="10">
        <f t="shared" si="6"/>
        <v>1</v>
      </c>
      <c r="X6" s="100"/>
      <c r="Y6" s="51" t="s">
        <v>139</v>
      </c>
      <c r="Z6" s="9">
        <f t="shared" si="7"/>
        <v>323</v>
      </c>
      <c r="AA6" s="10">
        <f t="shared" si="8"/>
        <v>0.75</v>
      </c>
      <c r="AB6" s="100"/>
      <c r="AC6" s="51" t="s">
        <v>139</v>
      </c>
      <c r="AD6" s="9">
        <f t="shared" si="9"/>
        <v>429</v>
      </c>
      <c r="AE6" s="13">
        <f t="shared" si="10"/>
        <v>0.75</v>
      </c>
      <c r="AG6" s="183"/>
      <c r="AH6" s="9" t="str">
        <f t="shared" si="17"/>
        <v>BARGARH</v>
      </c>
      <c r="AI6" s="10">
        <f t="shared" si="11"/>
        <v>0.75</v>
      </c>
      <c r="AJ6" s="10">
        <f t="shared" si="12"/>
        <v>0.5</v>
      </c>
      <c r="AK6" s="10">
        <f t="shared" si="13"/>
        <v>1</v>
      </c>
      <c r="AL6" s="10">
        <f t="shared" si="14"/>
        <v>0.75</v>
      </c>
      <c r="AM6" s="10">
        <f t="shared" si="15"/>
        <v>0.75</v>
      </c>
      <c r="AN6" s="10">
        <f t="shared" si="16"/>
        <v>3.75</v>
      </c>
      <c r="AO6" s="13">
        <f>IF(COUNTIF($AN$3:$AN$33,AN6)&gt;1,_xlfn.RANK.EQ(AN6,$AN$3:$AN$33)+COUNTIF(AN$3:$AN6,AN6)-1,_xlfn.RANK.EQ(AN6,$AN$3:$AN$33))</f>
        <v>12</v>
      </c>
    </row>
    <row r="7" spans="1:41" ht="14.5" x14ac:dyDescent="0.35">
      <c r="D7" s="186"/>
      <c r="E7" s="9" t="str">
        <f>'0 Composite Gap Score'!B7</f>
        <v>BHADRAK</v>
      </c>
      <c r="F7" s="27">
        <v>445</v>
      </c>
      <c r="G7" s="27">
        <v>257</v>
      </c>
      <c r="H7" s="27">
        <v>97</v>
      </c>
      <c r="I7" s="27">
        <v>170</v>
      </c>
      <c r="J7" s="28">
        <v>188</v>
      </c>
      <c r="L7" s="174"/>
      <c r="M7" s="9" t="str">
        <f t="shared" si="0"/>
        <v>BHADRAK</v>
      </c>
      <c r="N7" s="9">
        <f t="shared" si="1"/>
        <v>445</v>
      </c>
      <c r="O7" s="10">
        <f t="shared" si="2"/>
        <v>0.25</v>
      </c>
      <c r="P7" s="100"/>
      <c r="Q7" s="51" t="s">
        <v>140</v>
      </c>
      <c r="R7" s="9">
        <f t="shared" si="3"/>
        <v>257</v>
      </c>
      <c r="S7" s="10">
        <f t="shared" si="4"/>
        <v>0.75</v>
      </c>
      <c r="T7" s="100"/>
      <c r="U7" s="51" t="s">
        <v>140</v>
      </c>
      <c r="V7" s="9">
        <f t="shared" si="5"/>
        <v>97</v>
      </c>
      <c r="W7" s="10">
        <f t="shared" si="6"/>
        <v>0.5</v>
      </c>
      <c r="X7" s="100"/>
      <c r="Y7" s="51" t="s">
        <v>140</v>
      </c>
      <c r="Z7" s="9">
        <f t="shared" si="7"/>
        <v>170</v>
      </c>
      <c r="AA7" s="10">
        <f t="shared" si="8"/>
        <v>0.5</v>
      </c>
      <c r="AB7" s="100"/>
      <c r="AC7" s="51" t="s">
        <v>140</v>
      </c>
      <c r="AD7" s="9">
        <f t="shared" si="9"/>
        <v>188</v>
      </c>
      <c r="AE7" s="13">
        <f t="shared" si="10"/>
        <v>0.5</v>
      </c>
      <c r="AG7" s="183"/>
      <c r="AH7" s="9" t="str">
        <f t="shared" si="17"/>
        <v>BHADRAK</v>
      </c>
      <c r="AI7" s="10">
        <f t="shared" si="11"/>
        <v>0.25</v>
      </c>
      <c r="AJ7" s="10">
        <f t="shared" si="12"/>
        <v>0.75</v>
      </c>
      <c r="AK7" s="10">
        <f t="shared" si="13"/>
        <v>0.5</v>
      </c>
      <c r="AL7" s="10">
        <f t="shared" si="14"/>
        <v>0.5</v>
      </c>
      <c r="AM7" s="10">
        <f t="shared" si="15"/>
        <v>0.5</v>
      </c>
      <c r="AN7" s="10">
        <f t="shared" si="16"/>
        <v>2.5</v>
      </c>
      <c r="AO7" s="13">
        <f>IF(COUNTIF($AN$3:$AN$33,AN7)&gt;1,_xlfn.RANK.EQ(AN7,$AN$3:$AN$33)+COUNTIF(AN$3:$AN7,AN7)-1,_xlfn.RANK.EQ(AN7,$AN$3:$AN$33))</f>
        <v>21</v>
      </c>
    </row>
    <row r="8" spans="1:41" ht="14.5" x14ac:dyDescent="0.35">
      <c r="D8" s="186"/>
      <c r="E8" s="9" t="str">
        <f>'0 Composite Gap Score'!B8</f>
        <v>BHUBANESHWAR MC</v>
      </c>
      <c r="F8" s="32">
        <v>1030</v>
      </c>
      <c r="G8" s="27">
        <v>313</v>
      </c>
      <c r="H8" s="27">
        <v>159</v>
      </c>
      <c r="I8" s="27">
        <v>235</v>
      </c>
      <c r="J8" s="28">
        <v>452</v>
      </c>
      <c r="L8" s="174"/>
      <c r="M8" s="9" t="str">
        <f t="shared" si="0"/>
        <v>BHUBANESHWAR MC</v>
      </c>
      <c r="N8" s="9">
        <f t="shared" si="1"/>
        <v>1030</v>
      </c>
      <c r="O8" s="10">
        <f t="shared" si="2"/>
        <v>0.75</v>
      </c>
      <c r="P8" s="100"/>
      <c r="Q8" s="51" t="s">
        <v>141</v>
      </c>
      <c r="R8" s="9">
        <f t="shared" si="3"/>
        <v>313</v>
      </c>
      <c r="S8" s="10">
        <f t="shared" si="4"/>
        <v>0.75</v>
      </c>
      <c r="T8" s="100"/>
      <c r="U8" s="51" t="s">
        <v>141</v>
      </c>
      <c r="V8" s="9">
        <f t="shared" si="5"/>
        <v>159</v>
      </c>
      <c r="W8" s="10">
        <f t="shared" si="6"/>
        <v>0.75</v>
      </c>
      <c r="X8" s="100"/>
      <c r="Y8" s="51" t="s">
        <v>141</v>
      </c>
      <c r="Z8" s="9">
        <f t="shared" si="7"/>
        <v>235</v>
      </c>
      <c r="AA8" s="10">
        <f t="shared" si="8"/>
        <v>0.5</v>
      </c>
      <c r="AB8" s="100"/>
      <c r="AC8" s="51" t="s">
        <v>141</v>
      </c>
      <c r="AD8" s="9">
        <f t="shared" si="9"/>
        <v>452</v>
      </c>
      <c r="AE8" s="13">
        <f t="shared" si="10"/>
        <v>0.75</v>
      </c>
      <c r="AG8" s="183"/>
      <c r="AH8" s="9" t="str">
        <f t="shared" si="17"/>
        <v>BHUBANESHWAR MC</v>
      </c>
      <c r="AI8" s="10">
        <f t="shared" si="11"/>
        <v>0.75</v>
      </c>
      <c r="AJ8" s="10">
        <f t="shared" si="12"/>
        <v>0.75</v>
      </c>
      <c r="AK8" s="10">
        <f t="shared" si="13"/>
        <v>0.75</v>
      </c>
      <c r="AL8" s="10">
        <f t="shared" si="14"/>
        <v>0.5</v>
      </c>
      <c r="AM8" s="10">
        <f t="shared" si="15"/>
        <v>0.75</v>
      </c>
      <c r="AN8" s="10">
        <f t="shared" si="16"/>
        <v>3.5</v>
      </c>
      <c r="AO8" s="13">
        <f>IF(COUNTIF($AN$3:$AN$33,AN8)&gt;1,_xlfn.RANK.EQ(AN8,$AN$3:$AN$33)+COUNTIF(AN$3:$AN8,AN8)-1,_xlfn.RANK.EQ(AN8,$AN$3:$AN$33))</f>
        <v>14</v>
      </c>
    </row>
    <row r="9" spans="1:41" ht="14.5" x14ac:dyDescent="0.35">
      <c r="D9" s="186"/>
      <c r="E9" s="9" t="str">
        <f>'0 Composite Gap Score'!B9</f>
        <v>BOUDH</v>
      </c>
      <c r="F9" s="27">
        <v>76</v>
      </c>
      <c r="G9" s="27">
        <v>9</v>
      </c>
      <c r="H9" s="27">
        <v>2</v>
      </c>
      <c r="I9" s="27">
        <v>26</v>
      </c>
      <c r="J9" s="28">
        <v>46</v>
      </c>
      <c r="L9" s="174"/>
      <c r="M9" s="9" t="str">
        <f t="shared" si="0"/>
        <v>BOUDH</v>
      </c>
      <c r="N9" s="9">
        <f t="shared" si="1"/>
        <v>76</v>
      </c>
      <c r="O9" s="10">
        <f t="shared" si="2"/>
        <v>0.25</v>
      </c>
      <c r="P9" s="100"/>
      <c r="Q9" s="51" t="s">
        <v>142</v>
      </c>
      <c r="R9" s="9">
        <f t="shared" si="3"/>
        <v>9</v>
      </c>
      <c r="S9" s="10">
        <f t="shared" si="4"/>
        <v>0.25</v>
      </c>
      <c r="T9" s="100"/>
      <c r="U9" s="51" t="s">
        <v>142</v>
      </c>
      <c r="V9" s="9">
        <f t="shared" si="5"/>
        <v>2</v>
      </c>
      <c r="W9" s="10">
        <f t="shared" si="6"/>
        <v>0.25</v>
      </c>
      <c r="X9" s="100"/>
      <c r="Y9" s="51" t="s">
        <v>142</v>
      </c>
      <c r="Z9" s="9">
        <f t="shared" si="7"/>
        <v>26</v>
      </c>
      <c r="AA9" s="10">
        <f t="shared" si="8"/>
        <v>0.25</v>
      </c>
      <c r="AB9" s="100"/>
      <c r="AC9" s="51" t="s">
        <v>142</v>
      </c>
      <c r="AD9" s="9">
        <f t="shared" si="9"/>
        <v>46</v>
      </c>
      <c r="AE9" s="13">
        <f t="shared" si="10"/>
        <v>0.25</v>
      </c>
      <c r="AG9" s="183"/>
      <c r="AH9" s="9" t="str">
        <f t="shared" si="17"/>
        <v>BOUDH</v>
      </c>
      <c r="AI9" s="10">
        <f t="shared" si="11"/>
        <v>0.25</v>
      </c>
      <c r="AJ9" s="10">
        <f t="shared" si="12"/>
        <v>0.25</v>
      </c>
      <c r="AK9" s="10">
        <f t="shared" si="13"/>
        <v>0.25</v>
      </c>
      <c r="AL9" s="10">
        <f t="shared" si="14"/>
        <v>0.25</v>
      </c>
      <c r="AM9" s="10">
        <f t="shared" si="15"/>
        <v>0.25</v>
      </c>
      <c r="AN9" s="10">
        <f t="shared" si="16"/>
        <v>1.25</v>
      </c>
      <c r="AO9" s="13">
        <f>IF(COUNTIF($AN$3:$AN$33,AN9)&gt;1,_xlfn.RANK.EQ(AN9,$AN$3:$AN$33)+COUNTIF(AN$3:$AN9,AN9)-1,_xlfn.RANK.EQ(AN9,$AN$3:$AN$33))</f>
        <v>28</v>
      </c>
    </row>
    <row r="10" spans="1:41" ht="14.5" x14ac:dyDescent="0.35">
      <c r="D10" s="186"/>
      <c r="E10" s="9" t="str">
        <f>'0 Composite Gap Score'!B10</f>
        <v>CUTTACK</v>
      </c>
      <c r="F10" s="32">
        <v>1515</v>
      </c>
      <c r="G10" s="27">
        <v>483</v>
      </c>
      <c r="H10" s="27">
        <v>123</v>
      </c>
      <c r="I10" s="27">
        <v>424</v>
      </c>
      <c r="J10" s="28">
        <v>534</v>
      </c>
      <c r="L10" s="174"/>
      <c r="M10" s="9" t="str">
        <f t="shared" si="0"/>
        <v>CUTTACK</v>
      </c>
      <c r="N10" s="9">
        <f t="shared" si="1"/>
        <v>1515</v>
      </c>
      <c r="O10" s="10">
        <f t="shared" si="2"/>
        <v>0.75</v>
      </c>
      <c r="P10" s="100"/>
      <c r="Q10" s="51" t="s">
        <v>143</v>
      </c>
      <c r="R10" s="9">
        <f t="shared" si="3"/>
        <v>483</v>
      </c>
      <c r="S10" s="10">
        <f t="shared" si="4"/>
        <v>1</v>
      </c>
      <c r="T10" s="100"/>
      <c r="U10" s="51" t="s">
        <v>143</v>
      </c>
      <c r="V10" s="9">
        <f t="shared" si="5"/>
        <v>123</v>
      </c>
      <c r="W10" s="10">
        <f t="shared" si="6"/>
        <v>0.75</v>
      </c>
      <c r="X10" s="100"/>
      <c r="Y10" s="51" t="s">
        <v>143</v>
      </c>
      <c r="Z10" s="9">
        <f t="shared" si="7"/>
        <v>424</v>
      </c>
      <c r="AA10" s="10">
        <f t="shared" si="8"/>
        <v>1</v>
      </c>
      <c r="AB10" s="100"/>
      <c r="AC10" s="51" t="s">
        <v>143</v>
      </c>
      <c r="AD10" s="9">
        <f t="shared" si="9"/>
        <v>534</v>
      </c>
      <c r="AE10" s="13">
        <f t="shared" si="10"/>
        <v>1</v>
      </c>
      <c r="AG10" s="183"/>
      <c r="AH10" s="9" t="str">
        <f t="shared" si="17"/>
        <v>CUTTACK</v>
      </c>
      <c r="AI10" s="10">
        <f t="shared" si="11"/>
        <v>0.75</v>
      </c>
      <c r="AJ10" s="10">
        <f t="shared" si="12"/>
        <v>1</v>
      </c>
      <c r="AK10" s="10">
        <f t="shared" si="13"/>
        <v>0.75</v>
      </c>
      <c r="AL10" s="10">
        <f t="shared" si="14"/>
        <v>1</v>
      </c>
      <c r="AM10" s="10">
        <f t="shared" si="15"/>
        <v>1</v>
      </c>
      <c r="AN10" s="10">
        <f t="shared" si="16"/>
        <v>4.5</v>
      </c>
      <c r="AO10" s="13">
        <f>IF(COUNTIF($AN$3:$AN$33,AN10)&gt;1,_xlfn.RANK.EQ(AN10,$AN$3:$AN$33)+COUNTIF(AN$3:$AN10,AN10)-1,_xlfn.RANK.EQ(AN10,$AN$3:$AN$33))</f>
        <v>5</v>
      </c>
    </row>
    <row r="11" spans="1:41" ht="14.5" x14ac:dyDescent="0.35">
      <c r="D11" s="186"/>
      <c r="E11" s="9" t="str">
        <f>'0 Composite Gap Score'!B11</f>
        <v>DEOGARH</v>
      </c>
      <c r="F11" s="27">
        <v>208</v>
      </c>
      <c r="G11" s="27">
        <v>20</v>
      </c>
      <c r="H11" s="27">
        <v>4</v>
      </c>
      <c r="I11" s="27">
        <v>39</v>
      </c>
      <c r="J11" s="28">
        <v>48</v>
      </c>
      <c r="L11" s="174"/>
      <c r="M11" s="9" t="str">
        <f t="shared" si="0"/>
        <v>DEOGARH</v>
      </c>
      <c r="N11" s="9">
        <f t="shared" si="1"/>
        <v>208</v>
      </c>
      <c r="O11" s="10">
        <f t="shared" si="2"/>
        <v>0.25</v>
      </c>
      <c r="P11" s="100"/>
      <c r="Q11" s="51" t="s">
        <v>144</v>
      </c>
      <c r="R11" s="9">
        <f t="shared" si="3"/>
        <v>20</v>
      </c>
      <c r="S11" s="10">
        <f t="shared" si="4"/>
        <v>0.25</v>
      </c>
      <c r="T11" s="100"/>
      <c r="U11" s="51" t="s">
        <v>144</v>
      </c>
      <c r="V11" s="9">
        <f t="shared" si="5"/>
        <v>4</v>
      </c>
      <c r="W11" s="10">
        <f t="shared" si="6"/>
        <v>0.25</v>
      </c>
      <c r="X11" s="100"/>
      <c r="Y11" s="51" t="s">
        <v>144</v>
      </c>
      <c r="Z11" s="9">
        <f t="shared" si="7"/>
        <v>39</v>
      </c>
      <c r="AA11" s="10">
        <f t="shared" si="8"/>
        <v>0.25</v>
      </c>
      <c r="AB11" s="100"/>
      <c r="AC11" s="51" t="s">
        <v>144</v>
      </c>
      <c r="AD11" s="9">
        <f t="shared" si="9"/>
        <v>48</v>
      </c>
      <c r="AE11" s="13">
        <f t="shared" si="10"/>
        <v>0.25</v>
      </c>
      <c r="AG11" s="183"/>
      <c r="AH11" s="9" t="str">
        <f t="shared" si="17"/>
        <v>DEOGARH</v>
      </c>
      <c r="AI11" s="10">
        <f t="shared" si="11"/>
        <v>0.25</v>
      </c>
      <c r="AJ11" s="10">
        <f t="shared" si="12"/>
        <v>0.25</v>
      </c>
      <c r="AK11" s="10">
        <f t="shared" si="13"/>
        <v>0.25</v>
      </c>
      <c r="AL11" s="10">
        <f t="shared" si="14"/>
        <v>0.25</v>
      </c>
      <c r="AM11" s="10">
        <f t="shared" si="15"/>
        <v>0.25</v>
      </c>
      <c r="AN11" s="10">
        <f t="shared" si="16"/>
        <v>1.25</v>
      </c>
      <c r="AO11" s="13">
        <f>IF(COUNTIF($AN$3:$AN$33,AN11)&gt;1,_xlfn.RANK.EQ(AN11,$AN$3:$AN$33)+COUNTIF(AN$3:$AN11,AN11)-1,_xlfn.RANK.EQ(AN11,$AN$3:$AN$33))</f>
        <v>29</v>
      </c>
    </row>
    <row r="12" spans="1:41" ht="14.5" x14ac:dyDescent="0.35">
      <c r="D12" s="186"/>
      <c r="E12" s="9" t="str">
        <f>'0 Composite Gap Score'!B12</f>
        <v>DHENKANAL</v>
      </c>
      <c r="F12" s="27">
        <v>727</v>
      </c>
      <c r="G12" s="27">
        <v>186</v>
      </c>
      <c r="H12" s="27">
        <v>64</v>
      </c>
      <c r="I12" s="27">
        <v>215</v>
      </c>
      <c r="J12" s="28">
        <v>203</v>
      </c>
      <c r="L12" s="174"/>
      <c r="M12" s="9" t="str">
        <f t="shared" si="0"/>
        <v>DHENKANAL</v>
      </c>
      <c r="N12" s="9">
        <f t="shared" si="1"/>
        <v>727</v>
      </c>
      <c r="O12" s="10">
        <f t="shared" si="2"/>
        <v>0.5</v>
      </c>
      <c r="P12" s="100"/>
      <c r="Q12" s="51" t="s">
        <v>145</v>
      </c>
      <c r="R12" s="9">
        <f t="shared" si="3"/>
        <v>186</v>
      </c>
      <c r="S12" s="10">
        <f t="shared" si="4"/>
        <v>0.5</v>
      </c>
      <c r="T12" s="100"/>
      <c r="U12" s="51" t="s">
        <v>145</v>
      </c>
      <c r="V12" s="9">
        <f t="shared" si="5"/>
        <v>64</v>
      </c>
      <c r="W12" s="10">
        <f t="shared" si="6"/>
        <v>0.5</v>
      </c>
      <c r="X12" s="100"/>
      <c r="Y12" s="51" t="s">
        <v>145</v>
      </c>
      <c r="Z12" s="9">
        <f t="shared" si="7"/>
        <v>215</v>
      </c>
      <c r="AA12" s="10">
        <f t="shared" si="8"/>
        <v>0.5</v>
      </c>
      <c r="AB12" s="100"/>
      <c r="AC12" s="51" t="s">
        <v>145</v>
      </c>
      <c r="AD12" s="9">
        <f t="shared" si="9"/>
        <v>203</v>
      </c>
      <c r="AE12" s="13">
        <f t="shared" si="10"/>
        <v>0.5</v>
      </c>
      <c r="AG12" s="183"/>
      <c r="AH12" s="9" t="str">
        <f t="shared" si="17"/>
        <v>DHENKANAL</v>
      </c>
      <c r="AI12" s="10">
        <f t="shared" si="11"/>
        <v>0.5</v>
      </c>
      <c r="AJ12" s="10">
        <f t="shared" si="12"/>
        <v>0.5</v>
      </c>
      <c r="AK12" s="10">
        <f t="shared" si="13"/>
        <v>0.5</v>
      </c>
      <c r="AL12" s="10">
        <f t="shared" si="14"/>
        <v>0.5</v>
      </c>
      <c r="AM12" s="10">
        <f t="shared" si="15"/>
        <v>0.5</v>
      </c>
      <c r="AN12" s="10">
        <f t="shared" si="16"/>
        <v>2.5</v>
      </c>
      <c r="AO12" s="13">
        <f>IF(COUNTIF($AN$3:$AN$33,AN12)&gt;1,_xlfn.RANK.EQ(AN12,$AN$3:$AN$33)+COUNTIF(AN$3:$AN12,AN12)-1,_xlfn.RANK.EQ(AN12,$AN$3:$AN$33))</f>
        <v>22</v>
      </c>
    </row>
    <row r="13" spans="1:41" ht="14.5" x14ac:dyDescent="0.35">
      <c r="D13" s="186"/>
      <c r="E13" s="9" t="str">
        <f>'0 Composite Gap Score'!B13</f>
        <v>GAJAPATI</v>
      </c>
      <c r="F13" s="27">
        <v>680</v>
      </c>
      <c r="G13" s="27">
        <v>60</v>
      </c>
      <c r="H13" s="27">
        <v>10</v>
      </c>
      <c r="I13" s="27">
        <v>55</v>
      </c>
      <c r="J13" s="28">
        <v>150</v>
      </c>
      <c r="L13" s="174"/>
      <c r="M13" s="9" t="str">
        <f t="shared" si="0"/>
        <v>GAJAPATI</v>
      </c>
      <c r="N13" s="9">
        <f t="shared" si="1"/>
        <v>680</v>
      </c>
      <c r="O13" s="10">
        <f t="shared" si="2"/>
        <v>0.5</v>
      </c>
      <c r="P13" s="100"/>
      <c r="Q13" s="51" t="s">
        <v>146</v>
      </c>
      <c r="R13" s="9">
        <f t="shared" si="3"/>
        <v>60</v>
      </c>
      <c r="S13" s="10">
        <f t="shared" si="4"/>
        <v>0.25</v>
      </c>
      <c r="T13" s="100"/>
      <c r="U13" s="51" t="s">
        <v>146</v>
      </c>
      <c r="V13" s="9">
        <f t="shared" si="5"/>
        <v>10</v>
      </c>
      <c r="W13" s="10">
        <f t="shared" si="6"/>
        <v>0.25</v>
      </c>
      <c r="X13" s="100"/>
      <c r="Y13" s="51" t="s">
        <v>146</v>
      </c>
      <c r="Z13" s="9">
        <f t="shared" si="7"/>
        <v>55</v>
      </c>
      <c r="AA13" s="10">
        <f t="shared" si="8"/>
        <v>0.25</v>
      </c>
      <c r="AB13" s="100"/>
      <c r="AC13" s="51" t="s">
        <v>146</v>
      </c>
      <c r="AD13" s="9">
        <f t="shared" si="9"/>
        <v>150</v>
      </c>
      <c r="AE13" s="13">
        <f t="shared" si="10"/>
        <v>0.5</v>
      </c>
      <c r="AG13" s="183"/>
      <c r="AH13" s="9" t="str">
        <f t="shared" si="17"/>
        <v>GAJAPATI</v>
      </c>
      <c r="AI13" s="10">
        <f t="shared" si="11"/>
        <v>0.5</v>
      </c>
      <c r="AJ13" s="10">
        <f t="shared" si="12"/>
        <v>0.25</v>
      </c>
      <c r="AK13" s="10">
        <f t="shared" si="13"/>
        <v>0.25</v>
      </c>
      <c r="AL13" s="10">
        <f t="shared" si="14"/>
        <v>0.25</v>
      </c>
      <c r="AM13" s="10">
        <f t="shared" si="15"/>
        <v>0.5</v>
      </c>
      <c r="AN13" s="10">
        <f t="shared" si="16"/>
        <v>1.75</v>
      </c>
      <c r="AO13" s="13">
        <f>IF(COUNTIF($AN$3:$AN$33,AN13)&gt;1,_xlfn.RANK.EQ(AN13,$AN$3:$AN$33)+COUNTIF(AN$3:$AN13,AN13)-1,_xlfn.RANK.EQ(AN13,$AN$3:$AN$33))</f>
        <v>26</v>
      </c>
    </row>
    <row r="14" spans="1:41" ht="14.5" x14ac:dyDescent="0.35">
      <c r="D14" s="186"/>
      <c r="E14" s="9" t="str">
        <f>'0 Composite Gap Score'!B14</f>
        <v>GANJAM</v>
      </c>
      <c r="F14" s="32">
        <v>3697</v>
      </c>
      <c r="G14" s="32">
        <v>1334</v>
      </c>
      <c r="H14" s="27">
        <v>270</v>
      </c>
      <c r="I14" s="27">
        <v>121</v>
      </c>
      <c r="J14" s="28">
        <v>365</v>
      </c>
      <c r="L14" s="174"/>
      <c r="M14" s="9" t="str">
        <f t="shared" si="0"/>
        <v>GANJAM</v>
      </c>
      <c r="N14" s="9">
        <f t="shared" si="1"/>
        <v>3697</v>
      </c>
      <c r="O14" s="10">
        <f t="shared" si="2"/>
        <v>1</v>
      </c>
      <c r="P14" s="100"/>
      <c r="Q14" s="51" t="s">
        <v>147</v>
      </c>
      <c r="R14" s="9">
        <f t="shared" si="3"/>
        <v>1334</v>
      </c>
      <c r="S14" s="10">
        <f t="shared" si="4"/>
        <v>1</v>
      </c>
      <c r="T14" s="100"/>
      <c r="U14" s="51" t="s">
        <v>147</v>
      </c>
      <c r="V14" s="9">
        <f t="shared" si="5"/>
        <v>270</v>
      </c>
      <c r="W14" s="10">
        <f t="shared" si="6"/>
        <v>1</v>
      </c>
      <c r="X14" s="100"/>
      <c r="Y14" s="51" t="s">
        <v>147</v>
      </c>
      <c r="Z14" s="9">
        <f t="shared" si="7"/>
        <v>121</v>
      </c>
      <c r="AA14" s="10">
        <f t="shared" si="8"/>
        <v>0.5</v>
      </c>
      <c r="AB14" s="100"/>
      <c r="AC14" s="51" t="s">
        <v>147</v>
      </c>
      <c r="AD14" s="9">
        <f t="shared" si="9"/>
        <v>365</v>
      </c>
      <c r="AE14" s="13">
        <f t="shared" si="10"/>
        <v>0.75</v>
      </c>
      <c r="AG14" s="183"/>
      <c r="AH14" s="9" t="str">
        <f t="shared" si="17"/>
        <v>GANJAM</v>
      </c>
      <c r="AI14" s="10">
        <f t="shared" si="11"/>
        <v>1</v>
      </c>
      <c r="AJ14" s="10">
        <f t="shared" si="12"/>
        <v>1</v>
      </c>
      <c r="AK14" s="10">
        <f t="shared" si="13"/>
        <v>1</v>
      </c>
      <c r="AL14" s="10">
        <f t="shared" si="14"/>
        <v>0.5</v>
      </c>
      <c r="AM14" s="10">
        <f t="shared" si="15"/>
        <v>0.75</v>
      </c>
      <c r="AN14" s="10">
        <f t="shared" si="16"/>
        <v>4.25</v>
      </c>
      <c r="AO14" s="13">
        <f>IF(COUNTIF($AN$3:$AN$33,AN14)&gt;1,_xlfn.RANK.EQ(AN14,$AN$3:$AN$33)+COUNTIF(AN$3:$AN14,AN14)-1,_xlfn.RANK.EQ(AN14,$AN$3:$AN$33))</f>
        <v>9</v>
      </c>
    </row>
    <row r="15" spans="1:41" ht="14.5" x14ac:dyDescent="0.35">
      <c r="D15" s="186"/>
      <c r="E15" s="9" t="str">
        <f>'0 Composite Gap Score'!B15</f>
        <v>JAGATSINGHAPUR</v>
      </c>
      <c r="F15" s="27">
        <v>246</v>
      </c>
      <c r="G15" s="27">
        <v>54</v>
      </c>
      <c r="H15" s="27">
        <v>33</v>
      </c>
      <c r="I15" s="27">
        <v>65</v>
      </c>
      <c r="J15" s="28">
        <v>62</v>
      </c>
      <c r="L15" s="174"/>
      <c r="M15" s="9" t="str">
        <f t="shared" si="0"/>
        <v>JAGATSINGHAPUR</v>
      </c>
      <c r="N15" s="9">
        <f t="shared" si="1"/>
        <v>246</v>
      </c>
      <c r="O15" s="10">
        <f t="shared" si="2"/>
        <v>0.25</v>
      </c>
      <c r="P15" s="100"/>
      <c r="Q15" s="51" t="s">
        <v>148</v>
      </c>
      <c r="R15" s="9">
        <f t="shared" si="3"/>
        <v>54</v>
      </c>
      <c r="S15" s="10">
        <f t="shared" si="4"/>
        <v>0.25</v>
      </c>
      <c r="T15" s="100"/>
      <c r="U15" s="51" t="s">
        <v>148</v>
      </c>
      <c r="V15" s="9">
        <f t="shared" si="5"/>
        <v>33</v>
      </c>
      <c r="W15" s="10">
        <f t="shared" si="6"/>
        <v>0.25</v>
      </c>
      <c r="X15" s="100"/>
      <c r="Y15" s="51" t="s">
        <v>148</v>
      </c>
      <c r="Z15" s="9">
        <f t="shared" si="7"/>
        <v>65</v>
      </c>
      <c r="AA15" s="10">
        <f t="shared" si="8"/>
        <v>0.25</v>
      </c>
      <c r="AB15" s="100"/>
      <c r="AC15" s="51" t="s">
        <v>148</v>
      </c>
      <c r="AD15" s="9">
        <f t="shared" si="9"/>
        <v>62</v>
      </c>
      <c r="AE15" s="13">
        <f t="shared" si="10"/>
        <v>0.25</v>
      </c>
      <c r="AG15" s="183"/>
      <c r="AH15" s="9" t="str">
        <f t="shared" si="17"/>
        <v>JAGATSINGHAPUR</v>
      </c>
      <c r="AI15" s="10">
        <f t="shared" si="11"/>
        <v>0.25</v>
      </c>
      <c r="AJ15" s="10">
        <f t="shared" si="12"/>
        <v>0.25</v>
      </c>
      <c r="AK15" s="10">
        <f t="shared" si="13"/>
        <v>0.25</v>
      </c>
      <c r="AL15" s="10">
        <f t="shared" si="14"/>
        <v>0.25</v>
      </c>
      <c r="AM15" s="10">
        <f t="shared" si="15"/>
        <v>0.25</v>
      </c>
      <c r="AN15" s="10">
        <f t="shared" si="16"/>
        <v>1.25</v>
      </c>
      <c r="AO15" s="13">
        <f>IF(COUNTIF($AN$3:$AN$33,AN15)&gt;1,_xlfn.RANK.EQ(AN15,$AN$3:$AN$33)+COUNTIF(AN$3:$AN15,AN15)-1,_xlfn.RANK.EQ(AN15,$AN$3:$AN$33))</f>
        <v>30</v>
      </c>
    </row>
    <row r="16" spans="1:41" ht="14.5" x14ac:dyDescent="0.35">
      <c r="D16" s="186"/>
      <c r="E16" s="9" t="str">
        <f>'0 Composite Gap Score'!B16</f>
        <v>JAJAPUR</v>
      </c>
      <c r="F16" s="32">
        <v>1189</v>
      </c>
      <c r="G16" s="27">
        <v>524</v>
      </c>
      <c r="H16" s="27">
        <v>268</v>
      </c>
      <c r="I16" s="27">
        <v>709</v>
      </c>
      <c r="J16" s="28">
        <v>451</v>
      </c>
      <c r="L16" s="174"/>
      <c r="M16" s="9" t="str">
        <f t="shared" si="0"/>
        <v>JAJAPUR</v>
      </c>
      <c r="N16" s="9">
        <f t="shared" si="1"/>
        <v>1189</v>
      </c>
      <c r="O16" s="10">
        <f t="shared" si="2"/>
        <v>0.75</v>
      </c>
      <c r="P16" s="100"/>
      <c r="Q16" s="51" t="s">
        <v>149</v>
      </c>
      <c r="R16" s="9">
        <f t="shared" si="3"/>
        <v>524</v>
      </c>
      <c r="S16" s="10">
        <f t="shared" si="4"/>
        <v>1</v>
      </c>
      <c r="T16" s="100"/>
      <c r="U16" s="51" t="s">
        <v>149</v>
      </c>
      <c r="V16" s="9">
        <f t="shared" si="5"/>
        <v>268</v>
      </c>
      <c r="W16" s="10">
        <f t="shared" si="6"/>
        <v>1</v>
      </c>
      <c r="X16" s="100"/>
      <c r="Y16" s="51" t="s">
        <v>149</v>
      </c>
      <c r="Z16" s="9">
        <f t="shared" si="7"/>
        <v>709</v>
      </c>
      <c r="AA16" s="10">
        <f t="shared" si="8"/>
        <v>1</v>
      </c>
      <c r="AB16" s="100"/>
      <c r="AC16" s="51" t="s">
        <v>149</v>
      </c>
      <c r="AD16" s="9">
        <f t="shared" si="9"/>
        <v>451</v>
      </c>
      <c r="AE16" s="13">
        <f t="shared" si="10"/>
        <v>0.75</v>
      </c>
      <c r="AG16" s="183"/>
      <c r="AH16" s="9" t="str">
        <f t="shared" si="17"/>
        <v>JAJAPUR</v>
      </c>
      <c r="AI16" s="10">
        <f t="shared" si="11"/>
        <v>0.75</v>
      </c>
      <c r="AJ16" s="10">
        <f t="shared" si="12"/>
        <v>1</v>
      </c>
      <c r="AK16" s="10">
        <f t="shared" si="13"/>
        <v>1</v>
      </c>
      <c r="AL16" s="10">
        <f t="shared" si="14"/>
        <v>1</v>
      </c>
      <c r="AM16" s="10">
        <f t="shared" si="15"/>
        <v>0.75</v>
      </c>
      <c r="AN16" s="10">
        <f t="shared" si="16"/>
        <v>4.5</v>
      </c>
      <c r="AO16" s="13">
        <f>IF(COUNTIF($AN$3:$AN$33,AN16)&gt;1,_xlfn.RANK.EQ(AN16,$AN$3:$AN$33)+COUNTIF(AN$3:$AN16,AN16)-1,_xlfn.RANK.EQ(AN16,$AN$3:$AN$33))</f>
        <v>6</v>
      </c>
    </row>
    <row r="17" spans="4:41" ht="14.5" x14ac:dyDescent="0.35">
      <c r="D17" s="186"/>
      <c r="E17" s="9" t="str">
        <f>'0 Composite Gap Score'!B17</f>
        <v>JHARSUGUDA</v>
      </c>
      <c r="F17" s="27">
        <v>642</v>
      </c>
      <c r="G17" s="27">
        <v>203</v>
      </c>
      <c r="H17" s="27">
        <v>47</v>
      </c>
      <c r="I17" s="27">
        <v>46</v>
      </c>
      <c r="J17" s="28">
        <v>57</v>
      </c>
      <c r="L17" s="174"/>
      <c r="M17" s="9" t="str">
        <f t="shared" si="0"/>
        <v>JHARSUGUDA</v>
      </c>
      <c r="N17" s="9">
        <f t="shared" si="1"/>
        <v>642</v>
      </c>
      <c r="O17" s="10">
        <f t="shared" si="2"/>
        <v>0.5</v>
      </c>
      <c r="P17" s="100"/>
      <c r="Q17" s="51" t="s">
        <v>150</v>
      </c>
      <c r="R17" s="9">
        <f t="shared" si="3"/>
        <v>203</v>
      </c>
      <c r="S17" s="10">
        <f t="shared" si="4"/>
        <v>0.5</v>
      </c>
      <c r="T17" s="100"/>
      <c r="U17" s="51" t="s">
        <v>150</v>
      </c>
      <c r="V17" s="9">
        <f t="shared" si="5"/>
        <v>47</v>
      </c>
      <c r="W17" s="10">
        <f t="shared" si="6"/>
        <v>0.5</v>
      </c>
      <c r="X17" s="100"/>
      <c r="Y17" s="51" t="s">
        <v>150</v>
      </c>
      <c r="Z17" s="9">
        <f t="shared" si="7"/>
        <v>46</v>
      </c>
      <c r="AA17" s="10">
        <f t="shared" si="8"/>
        <v>0.25</v>
      </c>
      <c r="AB17" s="100"/>
      <c r="AC17" s="51" t="s">
        <v>150</v>
      </c>
      <c r="AD17" s="9">
        <f t="shared" si="9"/>
        <v>57</v>
      </c>
      <c r="AE17" s="13">
        <f t="shared" si="10"/>
        <v>0.25</v>
      </c>
      <c r="AG17" s="183"/>
      <c r="AH17" s="9" t="str">
        <f t="shared" si="17"/>
        <v>JHARSUGUDA</v>
      </c>
      <c r="AI17" s="10">
        <f t="shared" si="11"/>
        <v>0.5</v>
      </c>
      <c r="AJ17" s="10">
        <f t="shared" si="12"/>
        <v>0.5</v>
      </c>
      <c r="AK17" s="10">
        <f t="shared" si="13"/>
        <v>0.5</v>
      </c>
      <c r="AL17" s="10">
        <f t="shared" si="14"/>
        <v>0.25</v>
      </c>
      <c r="AM17" s="10">
        <f t="shared" si="15"/>
        <v>0.25</v>
      </c>
      <c r="AN17" s="10">
        <f t="shared" si="16"/>
        <v>2</v>
      </c>
      <c r="AO17" s="13">
        <f>IF(COUNTIF($AN$3:$AN$33,AN17)&gt;1,_xlfn.RANK.EQ(AN17,$AN$3:$AN$33)+COUNTIF(AN$3:$AN17,AN17)-1,_xlfn.RANK.EQ(AN17,$AN$3:$AN$33))</f>
        <v>25</v>
      </c>
    </row>
    <row r="18" spans="4:41" ht="14.5" x14ac:dyDescent="0.35">
      <c r="D18" s="186"/>
      <c r="E18" s="9" t="str">
        <f>'0 Composite Gap Score'!B18</f>
        <v>KALAHANDI</v>
      </c>
      <c r="F18" s="27">
        <v>814</v>
      </c>
      <c r="G18" s="27">
        <v>113</v>
      </c>
      <c r="H18" s="27">
        <v>51</v>
      </c>
      <c r="I18" s="27">
        <v>287</v>
      </c>
      <c r="J18" s="28">
        <v>219</v>
      </c>
      <c r="L18" s="174"/>
      <c r="M18" s="9" t="str">
        <f t="shared" si="0"/>
        <v>KALAHANDI</v>
      </c>
      <c r="N18" s="9">
        <f t="shared" si="1"/>
        <v>814</v>
      </c>
      <c r="O18" s="10">
        <f t="shared" si="2"/>
        <v>0.75</v>
      </c>
      <c r="P18" s="100"/>
      <c r="Q18" s="51" t="s">
        <v>151</v>
      </c>
      <c r="R18" s="9">
        <f t="shared" si="3"/>
        <v>113</v>
      </c>
      <c r="S18" s="10">
        <f t="shared" si="4"/>
        <v>0.5</v>
      </c>
      <c r="T18" s="100"/>
      <c r="U18" s="51" t="s">
        <v>151</v>
      </c>
      <c r="V18" s="9">
        <f t="shared" si="5"/>
        <v>51</v>
      </c>
      <c r="W18" s="10">
        <f t="shared" si="6"/>
        <v>0.5</v>
      </c>
      <c r="X18" s="100"/>
      <c r="Y18" s="51" t="s">
        <v>151</v>
      </c>
      <c r="Z18" s="9">
        <f t="shared" si="7"/>
        <v>287</v>
      </c>
      <c r="AA18" s="10">
        <f t="shared" si="8"/>
        <v>0.75</v>
      </c>
      <c r="AB18" s="100"/>
      <c r="AC18" s="51" t="s">
        <v>151</v>
      </c>
      <c r="AD18" s="9">
        <f t="shared" si="9"/>
        <v>219</v>
      </c>
      <c r="AE18" s="13">
        <f t="shared" si="10"/>
        <v>0.5</v>
      </c>
      <c r="AG18" s="183"/>
      <c r="AH18" s="9" t="str">
        <f t="shared" si="17"/>
        <v>KALAHANDI</v>
      </c>
      <c r="AI18" s="10">
        <f t="shared" si="11"/>
        <v>0.75</v>
      </c>
      <c r="AJ18" s="10">
        <f t="shared" si="12"/>
        <v>0.5</v>
      </c>
      <c r="AK18" s="10">
        <f t="shared" si="13"/>
        <v>0.5</v>
      </c>
      <c r="AL18" s="10">
        <f t="shared" si="14"/>
        <v>0.75</v>
      </c>
      <c r="AM18" s="10">
        <f t="shared" si="15"/>
        <v>0.5</v>
      </c>
      <c r="AN18" s="10">
        <f t="shared" si="16"/>
        <v>3</v>
      </c>
      <c r="AO18" s="13">
        <f>IF(COUNTIF($AN$3:$AN$33,AN18)&gt;1,_xlfn.RANK.EQ(AN18,$AN$3:$AN$33)+COUNTIF(AN$3:$AN18,AN18)-1,_xlfn.RANK.EQ(AN18,$AN$3:$AN$33))</f>
        <v>16</v>
      </c>
    </row>
    <row r="19" spans="4:41" ht="14.5" x14ac:dyDescent="0.35">
      <c r="D19" s="186"/>
      <c r="E19" s="9" t="str">
        <f>'0 Composite Gap Score'!B19</f>
        <v>KANDHAMAL</v>
      </c>
      <c r="F19" s="27">
        <v>690</v>
      </c>
      <c r="G19" s="27">
        <v>373</v>
      </c>
      <c r="H19" s="27">
        <v>197</v>
      </c>
      <c r="I19" s="27">
        <v>228</v>
      </c>
      <c r="J19" s="28">
        <v>520</v>
      </c>
      <c r="L19" s="174"/>
      <c r="M19" s="9" t="str">
        <f t="shared" si="0"/>
        <v>KANDHAMAL</v>
      </c>
      <c r="N19" s="9">
        <f t="shared" si="1"/>
        <v>690</v>
      </c>
      <c r="O19" s="10">
        <f t="shared" si="2"/>
        <v>0.5</v>
      </c>
      <c r="P19" s="100"/>
      <c r="Q19" s="51" t="s">
        <v>152</v>
      </c>
      <c r="R19" s="9">
        <f t="shared" si="3"/>
        <v>373</v>
      </c>
      <c r="S19" s="10">
        <f t="shared" si="4"/>
        <v>0.75</v>
      </c>
      <c r="T19" s="100"/>
      <c r="U19" s="51" t="s">
        <v>152</v>
      </c>
      <c r="V19" s="9">
        <f t="shared" si="5"/>
        <v>197</v>
      </c>
      <c r="W19" s="10">
        <f t="shared" si="6"/>
        <v>0.75</v>
      </c>
      <c r="X19" s="100"/>
      <c r="Y19" s="51" t="s">
        <v>152</v>
      </c>
      <c r="Z19" s="9">
        <f t="shared" si="7"/>
        <v>228</v>
      </c>
      <c r="AA19" s="10">
        <f t="shared" si="8"/>
        <v>0.5</v>
      </c>
      <c r="AB19" s="100"/>
      <c r="AC19" s="51" t="s">
        <v>152</v>
      </c>
      <c r="AD19" s="9">
        <f t="shared" si="9"/>
        <v>520</v>
      </c>
      <c r="AE19" s="13">
        <f t="shared" si="10"/>
        <v>0.75</v>
      </c>
      <c r="AG19" s="183"/>
      <c r="AH19" s="9" t="str">
        <f t="shared" si="17"/>
        <v>KANDHAMAL</v>
      </c>
      <c r="AI19" s="10">
        <f t="shared" si="11"/>
        <v>0.5</v>
      </c>
      <c r="AJ19" s="10">
        <f t="shared" si="12"/>
        <v>0.75</v>
      </c>
      <c r="AK19" s="10">
        <f t="shared" si="13"/>
        <v>0.75</v>
      </c>
      <c r="AL19" s="10">
        <f t="shared" si="14"/>
        <v>0.5</v>
      </c>
      <c r="AM19" s="10">
        <f t="shared" si="15"/>
        <v>0.75</v>
      </c>
      <c r="AN19" s="10">
        <f t="shared" si="16"/>
        <v>3.25</v>
      </c>
      <c r="AO19" s="13">
        <f>IF(COUNTIF($AN$3:$AN$33,AN19)&gt;1,_xlfn.RANK.EQ(AN19,$AN$3:$AN$33)+COUNTIF(AN$3:$AN19,AN19)-1,_xlfn.RANK.EQ(AN19,$AN$3:$AN$33))</f>
        <v>15</v>
      </c>
    </row>
    <row r="20" spans="4:41" ht="14.5" x14ac:dyDescent="0.35">
      <c r="D20" s="186"/>
      <c r="E20" s="9" t="str">
        <f>'0 Composite Gap Score'!B20</f>
        <v>KENDRAPARA</v>
      </c>
      <c r="F20" s="27">
        <v>217</v>
      </c>
      <c r="G20" s="27">
        <v>183</v>
      </c>
      <c r="H20" s="27">
        <v>35</v>
      </c>
      <c r="I20" s="27">
        <v>34</v>
      </c>
      <c r="J20" s="28">
        <v>33</v>
      </c>
      <c r="L20" s="174"/>
      <c r="M20" s="9" t="str">
        <f t="shared" si="0"/>
        <v>KENDRAPARA</v>
      </c>
      <c r="N20" s="9">
        <f t="shared" si="1"/>
        <v>217</v>
      </c>
      <c r="O20" s="10">
        <f t="shared" si="2"/>
        <v>0.25</v>
      </c>
      <c r="P20" s="100"/>
      <c r="Q20" s="51" t="s">
        <v>153</v>
      </c>
      <c r="R20" s="9">
        <f t="shared" si="3"/>
        <v>183</v>
      </c>
      <c r="S20" s="10">
        <f t="shared" si="4"/>
        <v>0.5</v>
      </c>
      <c r="T20" s="100"/>
      <c r="U20" s="51" t="s">
        <v>153</v>
      </c>
      <c r="V20" s="9">
        <f t="shared" si="5"/>
        <v>35</v>
      </c>
      <c r="W20" s="10">
        <f t="shared" si="6"/>
        <v>0.25</v>
      </c>
      <c r="X20" s="100"/>
      <c r="Y20" s="51" t="s">
        <v>153</v>
      </c>
      <c r="Z20" s="9">
        <f t="shared" si="7"/>
        <v>34</v>
      </c>
      <c r="AA20" s="10">
        <f t="shared" si="8"/>
        <v>0.25</v>
      </c>
      <c r="AB20" s="100"/>
      <c r="AC20" s="51" t="s">
        <v>153</v>
      </c>
      <c r="AD20" s="9">
        <f t="shared" si="9"/>
        <v>33</v>
      </c>
      <c r="AE20" s="13">
        <f t="shared" si="10"/>
        <v>0.25</v>
      </c>
      <c r="AG20" s="183"/>
      <c r="AH20" s="9" t="str">
        <f t="shared" si="17"/>
        <v>KENDRAPARA</v>
      </c>
      <c r="AI20" s="10">
        <f t="shared" si="11"/>
        <v>0.25</v>
      </c>
      <c r="AJ20" s="10">
        <f t="shared" si="12"/>
        <v>0.5</v>
      </c>
      <c r="AK20" s="10">
        <f t="shared" si="13"/>
        <v>0.25</v>
      </c>
      <c r="AL20" s="10">
        <f t="shared" si="14"/>
        <v>0.25</v>
      </c>
      <c r="AM20" s="10">
        <f t="shared" si="15"/>
        <v>0.25</v>
      </c>
      <c r="AN20" s="10">
        <f t="shared" si="16"/>
        <v>1.5</v>
      </c>
      <c r="AO20" s="13">
        <f>IF(COUNTIF($AN$3:$AN$33,AN20)&gt;1,_xlfn.RANK.EQ(AN20,$AN$3:$AN$33)+COUNTIF(AN$3:$AN20,AN20)-1,_xlfn.RANK.EQ(AN20,$AN$3:$AN$33))</f>
        <v>27</v>
      </c>
    </row>
    <row r="21" spans="4:41" ht="14.5" x14ac:dyDescent="0.35">
      <c r="D21" s="186"/>
      <c r="E21" s="9" t="str">
        <f>'0 Composite Gap Score'!B21</f>
        <v>KENDUJHAR</v>
      </c>
      <c r="F21" s="32">
        <v>1820</v>
      </c>
      <c r="G21" s="27">
        <v>733</v>
      </c>
      <c r="H21" s="27">
        <v>471</v>
      </c>
      <c r="I21" s="27">
        <v>590</v>
      </c>
      <c r="J21" s="28">
        <v>632</v>
      </c>
      <c r="L21" s="174"/>
      <c r="M21" s="9" t="str">
        <f t="shared" si="0"/>
        <v>KENDUJHAR</v>
      </c>
      <c r="N21" s="9">
        <f t="shared" si="1"/>
        <v>1820</v>
      </c>
      <c r="O21" s="10">
        <f t="shared" si="2"/>
        <v>1</v>
      </c>
      <c r="P21" s="100"/>
      <c r="Q21" s="51" t="s">
        <v>154</v>
      </c>
      <c r="R21" s="9">
        <f t="shared" si="3"/>
        <v>733</v>
      </c>
      <c r="S21" s="10">
        <f t="shared" si="4"/>
        <v>1</v>
      </c>
      <c r="T21" s="100"/>
      <c r="U21" s="51" t="s">
        <v>154</v>
      </c>
      <c r="V21" s="9">
        <f t="shared" si="5"/>
        <v>471</v>
      </c>
      <c r="W21" s="10">
        <f t="shared" si="6"/>
        <v>1</v>
      </c>
      <c r="X21" s="100"/>
      <c r="Y21" s="51" t="s">
        <v>154</v>
      </c>
      <c r="Z21" s="9">
        <f t="shared" si="7"/>
        <v>590</v>
      </c>
      <c r="AA21" s="10">
        <f t="shared" si="8"/>
        <v>1</v>
      </c>
      <c r="AB21" s="100"/>
      <c r="AC21" s="51" t="s">
        <v>154</v>
      </c>
      <c r="AD21" s="9">
        <f t="shared" si="9"/>
        <v>632</v>
      </c>
      <c r="AE21" s="13">
        <f t="shared" si="10"/>
        <v>1</v>
      </c>
      <c r="AG21" s="183"/>
      <c r="AH21" s="9" t="str">
        <f t="shared" si="17"/>
        <v>KENDUJHAR</v>
      </c>
      <c r="AI21" s="10">
        <f t="shared" si="11"/>
        <v>1</v>
      </c>
      <c r="AJ21" s="10">
        <f t="shared" si="12"/>
        <v>1</v>
      </c>
      <c r="AK21" s="10">
        <f t="shared" si="13"/>
        <v>1</v>
      </c>
      <c r="AL21" s="10">
        <f t="shared" si="14"/>
        <v>1</v>
      </c>
      <c r="AM21" s="10">
        <f t="shared" si="15"/>
        <v>1</v>
      </c>
      <c r="AN21" s="10">
        <f t="shared" si="16"/>
        <v>5</v>
      </c>
      <c r="AO21" s="13">
        <f>IF(COUNTIF($AN$3:$AN$33,AN21)&gt;1,_xlfn.RANK.EQ(AN21,$AN$3:$AN$33)+COUNTIF(AN$3:$AN21,AN21)-1,_xlfn.RANK.EQ(AN21,$AN$3:$AN$33))</f>
        <v>2</v>
      </c>
    </row>
    <row r="22" spans="4:41" ht="14.5" x14ac:dyDescent="0.35">
      <c r="D22" s="186"/>
      <c r="E22" s="9" t="str">
        <f>'0 Composite Gap Score'!B22</f>
        <v>KHORDHA</v>
      </c>
      <c r="F22" s="32">
        <v>1015</v>
      </c>
      <c r="G22" s="27">
        <v>345</v>
      </c>
      <c r="H22" s="27">
        <v>177</v>
      </c>
      <c r="I22" s="27">
        <v>305</v>
      </c>
      <c r="J22" s="28">
        <v>861</v>
      </c>
      <c r="L22" s="174"/>
      <c r="M22" s="9" t="str">
        <f t="shared" si="0"/>
        <v>KHORDHA</v>
      </c>
      <c r="N22" s="9">
        <f t="shared" si="1"/>
        <v>1015</v>
      </c>
      <c r="O22" s="10">
        <f t="shared" si="2"/>
        <v>0.75</v>
      </c>
      <c r="P22" s="100"/>
      <c r="Q22" s="51" t="s">
        <v>155</v>
      </c>
      <c r="R22" s="9">
        <f t="shared" si="3"/>
        <v>345</v>
      </c>
      <c r="S22" s="10">
        <f t="shared" si="4"/>
        <v>0.75</v>
      </c>
      <c r="T22" s="100"/>
      <c r="U22" s="51" t="s">
        <v>155</v>
      </c>
      <c r="V22" s="9">
        <f t="shared" si="5"/>
        <v>177</v>
      </c>
      <c r="W22" s="10">
        <f t="shared" si="6"/>
        <v>0.75</v>
      </c>
      <c r="X22" s="100"/>
      <c r="Y22" s="51" t="s">
        <v>155</v>
      </c>
      <c r="Z22" s="9">
        <f t="shared" si="7"/>
        <v>305</v>
      </c>
      <c r="AA22" s="10">
        <f t="shared" si="8"/>
        <v>0.75</v>
      </c>
      <c r="AB22" s="100"/>
      <c r="AC22" s="51" t="s">
        <v>155</v>
      </c>
      <c r="AD22" s="9">
        <f t="shared" si="9"/>
        <v>861</v>
      </c>
      <c r="AE22" s="13">
        <f t="shared" si="10"/>
        <v>1</v>
      </c>
      <c r="AG22" s="183"/>
      <c r="AH22" s="9" t="str">
        <f t="shared" si="17"/>
        <v>KHORDHA</v>
      </c>
      <c r="AI22" s="10">
        <f t="shared" si="11"/>
        <v>0.75</v>
      </c>
      <c r="AJ22" s="10">
        <f t="shared" si="12"/>
        <v>0.75</v>
      </c>
      <c r="AK22" s="10">
        <f t="shared" si="13"/>
        <v>0.75</v>
      </c>
      <c r="AL22" s="10">
        <f t="shared" si="14"/>
        <v>0.75</v>
      </c>
      <c r="AM22" s="10">
        <f t="shared" si="15"/>
        <v>1</v>
      </c>
      <c r="AN22" s="10">
        <f t="shared" si="16"/>
        <v>4</v>
      </c>
      <c r="AO22" s="13">
        <f>IF(COUNTIF($AN$3:$AN$33,AN22)&gt;1,_xlfn.RANK.EQ(AN22,$AN$3:$AN$33)+COUNTIF(AN$3:$AN22,AN22)-1,_xlfn.RANK.EQ(AN22,$AN$3:$AN$33))</f>
        <v>11</v>
      </c>
    </row>
    <row r="23" spans="4:41" ht="14.5" x14ac:dyDescent="0.35">
      <c r="D23" s="186"/>
      <c r="E23" s="9" t="str">
        <f>'0 Composite Gap Score'!B23</f>
        <v>KORAPUT</v>
      </c>
      <c r="F23" s="32">
        <v>1533</v>
      </c>
      <c r="G23" s="27">
        <v>458</v>
      </c>
      <c r="H23" s="27">
        <v>117</v>
      </c>
      <c r="I23" s="27">
        <v>451</v>
      </c>
      <c r="J23" s="28">
        <v>586</v>
      </c>
      <c r="L23" s="174"/>
      <c r="M23" s="9" t="str">
        <f t="shared" si="0"/>
        <v>KORAPUT</v>
      </c>
      <c r="N23" s="9">
        <f t="shared" si="1"/>
        <v>1533</v>
      </c>
      <c r="O23" s="10">
        <f t="shared" si="2"/>
        <v>1</v>
      </c>
      <c r="P23" s="100"/>
      <c r="Q23" s="51" t="s">
        <v>156</v>
      </c>
      <c r="R23" s="9">
        <f t="shared" si="3"/>
        <v>458</v>
      </c>
      <c r="S23" s="10">
        <f t="shared" si="4"/>
        <v>0.75</v>
      </c>
      <c r="T23" s="100"/>
      <c r="U23" s="51" t="s">
        <v>156</v>
      </c>
      <c r="V23" s="9">
        <f t="shared" si="5"/>
        <v>117</v>
      </c>
      <c r="W23" s="10">
        <f t="shared" si="6"/>
        <v>0.75</v>
      </c>
      <c r="X23" s="100"/>
      <c r="Y23" s="51" t="s">
        <v>156</v>
      </c>
      <c r="Z23" s="9">
        <f t="shared" si="7"/>
        <v>451</v>
      </c>
      <c r="AA23" s="10">
        <f t="shared" si="8"/>
        <v>1</v>
      </c>
      <c r="AB23" s="100"/>
      <c r="AC23" s="51" t="s">
        <v>156</v>
      </c>
      <c r="AD23" s="9">
        <f t="shared" si="9"/>
        <v>586</v>
      </c>
      <c r="AE23" s="13">
        <f t="shared" si="10"/>
        <v>1</v>
      </c>
      <c r="AG23" s="183"/>
      <c r="AH23" s="9" t="str">
        <f t="shared" si="17"/>
        <v>KORAPUT</v>
      </c>
      <c r="AI23" s="10">
        <f t="shared" si="11"/>
        <v>1</v>
      </c>
      <c r="AJ23" s="10">
        <f t="shared" si="12"/>
        <v>0.75</v>
      </c>
      <c r="AK23" s="10">
        <f t="shared" si="13"/>
        <v>0.75</v>
      </c>
      <c r="AL23" s="10">
        <f t="shared" si="14"/>
        <v>1</v>
      </c>
      <c r="AM23" s="10">
        <f t="shared" si="15"/>
        <v>1</v>
      </c>
      <c r="AN23" s="10">
        <f t="shared" si="16"/>
        <v>4.5</v>
      </c>
      <c r="AO23" s="13">
        <f>IF(COUNTIF($AN$3:$AN$33,AN23)&gt;1,_xlfn.RANK.EQ(AN23,$AN$3:$AN$33)+COUNTIF(AN$3:$AN23,AN23)-1,_xlfn.RANK.EQ(AN23,$AN$3:$AN$33))</f>
        <v>7</v>
      </c>
    </row>
    <row r="24" spans="4:41" ht="14.5" x14ac:dyDescent="0.35">
      <c r="D24" s="186"/>
      <c r="E24" s="9" t="str">
        <f>'0 Composite Gap Score'!B24</f>
        <v>MALKANGIRI</v>
      </c>
      <c r="F24" s="27">
        <v>653</v>
      </c>
      <c r="G24" s="27">
        <v>215</v>
      </c>
      <c r="H24" s="27">
        <v>99</v>
      </c>
      <c r="I24" s="27">
        <v>165</v>
      </c>
      <c r="J24" s="28">
        <v>275</v>
      </c>
      <c r="L24" s="174"/>
      <c r="M24" s="9" t="str">
        <f t="shared" si="0"/>
        <v>MALKANGIRI</v>
      </c>
      <c r="N24" s="9">
        <f t="shared" si="1"/>
        <v>653</v>
      </c>
      <c r="O24" s="10">
        <f t="shared" si="2"/>
        <v>0.5</v>
      </c>
      <c r="P24" s="100"/>
      <c r="Q24" s="51" t="s">
        <v>157</v>
      </c>
      <c r="R24" s="9">
        <f t="shared" si="3"/>
        <v>215</v>
      </c>
      <c r="S24" s="10">
        <f t="shared" si="4"/>
        <v>0.5</v>
      </c>
      <c r="T24" s="100"/>
      <c r="U24" s="51" t="s">
        <v>157</v>
      </c>
      <c r="V24" s="9">
        <f t="shared" si="5"/>
        <v>99</v>
      </c>
      <c r="W24" s="10">
        <f t="shared" si="6"/>
        <v>0.5</v>
      </c>
      <c r="X24" s="100"/>
      <c r="Y24" s="51" t="s">
        <v>157</v>
      </c>
      <c r="Z24" s="9">
        <f t="shared" si="7"/>
        <v>165</v>
      </c>
      <c r="AA24" s="10">
        <f t="shared" si="8"/>
        <v>0.5</v>
      </c>
      <c r="AB24" s="100"/>
      <c r="AC24" s="51" t="s">
        <v>157</v>
      </c>
      <c r="AD24" s="9">
        <f t="shared" si="9"/>
        <v>275</v>
      </c>
      <c r="AE24" s="13">
        <f t="shared" si="10"/>
        <v>0.5</v>
      </c>
      <c r="AG24" s="183"/>
      <c r="AH24" s="9" t="str">
        <f t="shared" si="17"/>
        <v>MALKANGIRI</v>
      </c>
      <c r="AI24" s="10">
        <f t="shared" si="11"/>
        <v>0.5</v>
      </c>
      <c r="AJ24" s="10">
        <f t="shared" si="12"/>
        <v>0.5</v>
      </c>
      <c r="AK24" s="10">
        <f t="shared" si="13"/>
        <v>0.5</v>
      </c>
      <c r="AL24" s="10">
        <f t="shared" si="14"/>
        <v>0.5</v>
      </c>
      <c r="AM24" s="10">
        <f t="shared" si="15"/>
        <v>0.5</v>
      </c>
      <c r="AN24" s="10">
        <f t="shared" si="16"/>
        <v>2.5</v>
      </c>
      <c r="AO24" s="13">
        <f>IF(COUNTIF($AN$3:$AN$33,AN24)&gt;1,_xlfn.RANK.EQ(AN24,$AN$3:$AN$33)+COUNTIF(AN$3:$AN24,AN24)-1,_xlfn.RANK.EQ(AN24,$AN$3:$AN$33))</f>
        <v>23</v>
      </c>
    </row>
    <row r="25" spans="4:41" ht="14.5" x14ac:dyDescent="0.35">
      <c r="D25" s="186"/>
      <c r="E25" s="9" t="str">
        <f>'0 Composite Gap Score'!B25</f>
        <v>MAYURBHANJ</v>
      </c>
      <c r="F25" s="32">
        <v>4087</v>
      </c>
      <c r="G25" s="32">
        <v>895</v>
      </c>
      <c r="H25" s="27">
        <v>451</v>
      </c>
      <c r="I25" s="32">
        <v>1492</v>
      </c>
      <c r="J25" s="33">
        <v>1442</v>
      </c>
      <c r="L25" s="174"/>
      <c r="M25" s="9" t="str">
        <f t="shared" si="0"/>
        <v>MAYURBHANJ</v>
      </c>
      <c r="N25" s="9">
        <f t="shared" si="1"/>
        <v>4087</v>
      </c>
      <c r="O25" s="10">
        <f t="shared" si="2"/>
        <v>1</v>
      </c>
      <c r="P25" s="100"/>
      <c r="Q25" s="51" t="s">
        <v>158</v>
      </c>
      <c r="R25" s="9">
        <f t="shared" si="3"/>
        <v>895</v>
      </c>
      <c r="S25" s="10">
        <f t="shared" si="4"/>
        <v>1</v>
      </c>
      <c r="T25" s="100"/>
      <c r="U25" s="51" t="s">
        <v>158</v>
      </c>
      <c r="V25" s="9">
        <f t="shared" si="5"/>
        <v>451</v>
      </c>
      <c r="W25" s="10">
        <f t="shared" si="6"/>
        <v>1</v>
      </c>
      <c r="X25" s="100"/>
      <c r="Y25" s="51" t="s">
        <v>158</v>
      </c>
      <c r="Z25" s="9">
        <f t="shared" si="7"/>
        <v>1492</v>
      </c>
      <c r="AA25" s="10">
        <f t="shared" si="8"/>
        <v>1</v>
      </c>
      <c r="AB25" s="100"/>
      <c r="AC25" s="51" t="s">
        <v>158</v>
      </c>
      <c r="AD25" s="9">
        <f t="shared" si="9"/>
        <v>1442</v>
      </c>
      <c r="AE25" s="13">
        <f t="shared" si="10"/>
        <v>1</v>
      </c>
      <c r="AG25" s="183"/>
      <c r="AH25" s="9" t="str">
        <f t="shared" si="17"/>
        <v>MAYURBHANJ</v>
      </c>
      <c r="AI25" s="10">
        <f t="shared" si="11"/>
        <v>1</v>
      </c>
      <c r="AJ25" s="10">
        <f t="shared" si="12"/>
        <v>1</v>
      </c>
      <c r="AK25" s="10">
        <f t="shared" si="13"/>
        <v>1</v>
      </c>
      <c r="AL25" s="10">
        <f t="shared" si="14"/>
        <v>1</v>
      </c>
      <c r="AM25" s="10">
        <f t="shared" si="15"/>
        <v>1</v>
      </c>
      <c r="AN25" s="10">
        <f t="shared" si="16"/>
        <v>5</v>
      </c>
      <c r="AO25" s="13">
        <f>IF(COUNTIF($AN$3:$AN$33,AN25)&gt;1,_xlfn.RANK.EQ(AN25,$AN$3:$AN$33)+COUNTIF(AN$3:$AN25,AN25)-1,_xlfn.RANK.EQ(AN25,$AN$3:$AN$33))</f>
        <v>3</v>
      </c>
    </row>
    <row r="26" spans="4:41" ht="14.5" x14ac:dyDescent="0.35">
      <c r="D26" s="186"/>
      <c r="E26" s="9" t="str">
        <f>'0 Composite Gap Score'!B26</f>
        <v>NABARANGAPUR</v>
      </c>
      <c r="F26" s="27">
        <v>887</v>
      </c>
      <c r="G26" s="27">
        <v>250</v>
      </c>
      <c r="H26" s="27">
        <v>135</v>
      </c>
      <c r="I26" s="27">
        <v>335</v>
      </c>
      <c r="J26" s="28">
        <v>436</v>
      </c>
      <c r="L26" s="174"/>
      <c r="M26" s="9" t="str">
        <f t="shared" si="0"/>
        <v>NABARANGAPUR</v>
      </c>
      <c r="N26" s="9">
        <f t="shared" si="1"/>
        <v>887</v>
      </c>
      <c r="O26" s="10">
        <f t="shared" si="2"/>
        <v>0.75</v>
      </c>
      <c r="P26" s="100"/>
      <c r="Q26" s="51" t="s">
        <v>159</v>
      </c>
      <c r="R26" s="9">
        <f t="shared" si="3"/>
        <v>250</v>
      </c>
      <c r="S26" s="10">
        <f t="shared" si="4"/>
        <v>0.5</v>
      </c>
      <c r="T26" s="100"/>
      <c r="U26" s="51" t="s">
        <v>159</v>
      </c>
      <c r="V26" s="9">
        <f t="shared" si="5"/>
        <v>135</v>
      </c>
      <c r="W26" s="10">
        <f t="shared" si="6"/>
        <v>0.75</v>
      </c>
      <c r="X26" s="100"/>
      <c r="Y26" s="51" t="s">
        <v>159</v>
      </c>
      <c r="Z26" s="9">
        <f t="shared" si="7"/>
        <v>335</v>
      </c>
      <c r="AA26" s="10">
        <f t="shared" si="8"/>
        <v>1</v>
      </c>
      <c r="AB26" s="100"/>
      <c r="AC26" s="51" t="s">
        <v>159</v>
      </c>
      <c r="AD26" s="9">
        <f t="shared" si="9"/>
        <v>436</v>
      </c>
      <c r="AE26" s="13">
        <f t="shared" si="10"/>
        <v>0.75</v>
      </c>
      <c r="AG26" s="183"/>
      <c r="AH26" s="9" t="str">
        <f t="shared" si="17"/>
        <v>NABARANGAPUR</v>
      </c>
      <c r="AI26" s="10">
        <f t="shared" si="11"/>
        <v>0.75</v>
      </c>
      <c r="AJ26" s="10">
        <f t="shared" si="12"/>
        <v>0.5</v>
      </c>
      <c r="AK26" s="10">
        <f t="shared" si="13"/>
        <v>0.75</v>
      </c>
      <c r="AL26" s="10">
        <f t="shared" si="14"/>
        <v>1</v>
      </c>
      <c r="AM26" s="10">
        <f t="shared" si="15"/>
        <v>0.75</v>
      </c>
      <c r="AN26" s="10">
        <f t="shared" si="16"/>
        <v>3.75</v>
      </c>
      <c r="AO26" s="13">
        <f>IF(COUNTIF($AN$3:$AN$33,AN26)&gt;1,_xlfn.RANK.EQ(AN26,$AN$3:$AN$33)+COUNTIF(AN$3:$AN26,AN26)-1,_xlfn.RANK.EQ(AN26,$AN$3:$AN$33))</f>
        <v>13</v>
      </c>
    </row>
    <row r="27" spans="4:41" ht="14.5" x14ac:dyDescent="0.35">
      <c r="D27" s="186"/>
      <c r="E27" s="9" t="str">
        <f>'0 Composite Gap Score'!B27</f>
        <v>NAYAGARH</v>
      </c>
      <c r="F27" s="27">
        <v>389</v>
      </c>
      <c r="G27" s="27">
        <v>141</v>
      </c>
      <c r="H27" s="27">
        <v>89</v>
      </c>
      <c r="I27" s="27">
        <v>294</v>
      </c>
      <c r="J27" s="28">
        <v>283</v>
      </c>
      <c r="L27" s="174"/>
      <c r="M27" s="9" t="str">
        <f t="shared" si="0"/>
        <v>NAYAGARH</v>
      </c>
      <c r="N27" s="9">
        <f t="shared" si="1"/>
        <v>389</v>
      </c>
      <c r="O27" s="10">
        <f t="shared" si="2"/>
        <v>0.25</v>
      </c>
      <c r="P27" s="100"/>
      <c r="Q27" s="51" t="s">
        <v>160</v>
      </c>
      <c r="R27" s="9">
        <f t="shared" si="3"/>
        <v>141</v>
      </c>
      <c r="S27" s="10">
        <f t="shared" si="4"/>
        <v>0.5</v>
      </c>
      <c r="T27" s="100"/>
      <c r="U27" s="51" t="s">
        <v>160</v>
      </c>
      <c r="V27" s="9">
        <f t="shared" si="5"/>
        <v>89</v>
      </c>
      <c r="W27" s="10">
        <f t="shared" si="6"/>
        <v>0.5</v>
      </c>
      <c r="X27" s="100"/>
      <c r="Y27" s="51" t="s">
        <v>160</v>
      </c>
      <c r="Z27" s="9">
        <f t="shared" si="7"/>
        <v>294</v>
      </c>
      <c r="AA27" s="10">
        <f t="shared" si="8"/>
        <v>0.75</v>
      </c>
      <c r="AB27" s="100"/>
      <c r="AC27" s="51" t="s">
        <v>160</v>
      </c>
      <c r="AD27" s="9">
        <f t="shared" si="9"/>
        <v>283</v>
      </c>
      <c r="AE27" s="13">
        <f t="shared" si="10"/>
        <v>0.5</v>
      </c>
      <c r="AG27" s="183"/>
      <c r="AH27" s="9" t="str">
        <f t="shared" si="17"/>
        <v>NAYAGARH</v>
      </c>
      <c r="AI27" s="10">
        <f t="shared" si="11"/>
        <v>0.25</v>
      </c>
      <c r="AJ27" s="10">
        <f t="shared" si="12"/>
        <v>0.5</v>
      </c>
      <c r="AK27" s="10">
        <f t="shared" si="13"/>
        <v>0.5</v>
      </c>
      <c r="AL27" s="10">
        <f t="shared" si="14"/>
        <v>0.75</v>
      </c>
      <c r="AM27" s="10">
        <f t="shared" si="15"/>
        <v>0.5</v>
      </c>
      <c r="AN27" s="10">
        <f t="shared" si="16"/>
        <v>2.5</v>
      </c>
      <c r="AO27" s="13">
        <f>IF(COUNTIF($AN$3:$AN$33,AN27)&gt;1,_xlfn.RANK.EQ(AN27,$AN$3:$AN$33)+COUNTIF(AN$3:$AN27,AN27)-1,_xlfn.RANK.EQ(AN27,$AN$3:$AN$33))</f>
        <v>24</v>
      </c>
    </row>
    <row r="28" spans="4:41" ht="14.5" x14ac:dyDescent="0.35">
      <c r="D28" s="186"/>
      <c r="E28" s="9" t="str">
        <f>'0 Composite Gap Score'!B28</f>
        <v>NUAPADA</v>
      </c>
      <c r="F28" s="27">
        <v>557</v>
      </c>
      <c r="G28" s="27">
        <v>16</v>
      </c>
      <c r="H28" s="27">
        <v>182</v>
      </c>
      <c r="I28" s="27">
        <v>369</v>
      </c>
      <c r="J28" s="28">
        <v>49</v>
      </c>
      <c r="L28" s="174"/>
      <c r="M28" s="9" t="str">
        <f t="shared" si="0"/>
        <v>NUAPADA</v>
      </c>
      <c r="N28" s="9">
        <f t="shared" si="1"/>
        <v>557</v>
      </c>
      <c r="O28" s="10">
        <f t="shared" si="2"/>
        <v>0.5</v>
      </c>
      <c r="P28" s="100"/>
      <c r="Q28" s="51" t="s">
        <v>161</v>
      </c>
      <c r="R28" s="9">
        <f t="shared" si="3"/>
        <v>16</v>
      </c>
      <c r="S28" s="10">
        <f t="shared" si="4"/>
        <v>0.25</v>
      </c>
      <c r="T28" s="100"/>
      <c r="U28" s="51" t="s">
        <v>161</v>
      </c>
      <c r="V28" s="9">
        <f t="shared" si="5"/>
        <v>182</v>
      </c>
      <c r="W28" s="10">
        <f t="shared" si="6"/>
        <v>0.75</v>
      </c>
      <c r="X28" s="100"/>
      <c r="Y28" s="51" t="s">
        <v>161</v>
      </c>
      <c r="Z28" s="9">
        <f t="shared" si="7"/>
        <v>369</v>
      </c>
      <c r="AA28" s="10">
        <f t="shared" si="8"/>
        <v>1</v>
      </c>
      <c r="AB28" s="100"/>
      <c r="AC28" s="51" t="s">
        <v>161</v>
      </c>
      <c r="AD28" s="9">
        <f t="shared" si="9"/>
        <v>49</v>
      </c>
      <c r="AE28" s="13">
        <f t="shared" si="10"/>
        <v>0.25</v>
      </c>
      <c r="AG28" s="183"/>
      <c r="AH28" s="9" t="str">
        <f t="shared" si="17"/>
        <v>NUAPADA</v>
      </c>
      <c r="AI28" s="10">
        <f t="shared" si="11"/>
        <v>0.5</v>
      </c>
      <c r="AJ28" s="10">
        <f t="shared" si="12"/>
        <v>0.25</v>
      </c>
      <c r="AK28" s="10">
        <f t="shared" si="13"/>
        <v>0.75</v>
      </c>
      <c r="AL28" s="10">
        <f t="shared" si="14"/>
        <v>1</v>
      </c>
      <c r="AM28" s="10">
        <f t="shared" si="15"/>
        <v>0.25</v>
      </c>
      <c r="AN28" s="10">
        <f t="shared" si="16"/>
        <v>2.75</v>
      </c>
      <c r="AO28" s="13">
        <f>IF(COUNTIF($AN$3:$AN$33,AN28)&gt;1,_xlfn.RANK.EQ(AN28,$AN$3:$AN$33)+COUNTIF(AN$3:$AN28,AN28)-1,_xlfn.RANK.EQ(AN28,$AN$3:$AN$33))</f>
        <v>19</v>
      </c>
    </row>
    <row r="29" spans="4:41" ht="14.5" x14ac:dyDescent="0.35">
      <c r="D29" s="186"/>
      <c r="E29" s="9" t="str">
        <f>'0 Composite Gap Score'!B29</f>
        <v>PURI</v>
      </c>
      <c r="F29" s="27">
        <v>735</v>
      </c>
      <c r="G29" s="27">
        <v>378</v>
      </c>
      <c r="H29" s="27">
        <v>61</v>
      </c>
      <c r="I29" s="27">
        <v>172</v>
      </c>
      <c r="J29" s="28">
        <v>230</v>
      </c>
      <c r="L29" s="174"/>
      <c r="M29" s="9" t="str">
        <f t="shared" si="0"/>
        <v>PURI</v>
      </c>
      <c r="N29" s="9">
        <f t="shared" si="1"/>
        <v>735</v>
      </c>
      <c r="O29" s="10">
        <f t="shared" si="2"/>
        <v>0.5</v>
      </c>
      <c r="P29" s="100"/>
      <c r="Q29" s="51" t="s">
        <v>162</v>
      </c>
      <c r="R29" s="9">
        <f t="shared" si="3"/>
        <v>378</v>
      </c>
      <c r="S29" s="10">
        <f t="shared" si="4"/>
        <v>0.75</v>
      </c>
      <c r="T29" s="100"/>
      <c r="U29" s="51" t="s">
        <v>162</v>
      </c>
      <c r="V29" s="9">
        <f t="shared" si="5"/>
        <v>61</v>
      </c>
      <c r="W29" s="10">
        <f t="shared" si="6"/>
        <v>0.5</v>
      </c>
      <c r="X29" s="100"/>
      <c r="Y29" s="51" t="s">
        <v>162</v>
      </c>
      <c r="Z29" s="9">
        <f t="shared" si="7"/>
        <v>172</v>
      </c>
      <c r="AA29" s="10">
        <f t="shared" si="8"/>
        <v>0.5</v>
      </c>
      <c r="AB29" s="100"/>
      <c r="AC29" s="51" t="s">
        <v>162</v>
      </c>
      <c r="AD29" s="9">
        <f t="shared" si="9"/>
        <v>230</v>
      </c>
      <c r="AE29" s="13">
        <f t="shared" si="10"/>
        <v>0.5</v>
      </c>
      <c r="AG29" s="183"/>
      <c r="AH29" s="9" t="str">
        <f t="shared" si="17"/>
        <v>PURI</v>
      </c>
      <c r="AI29" s="10">
        <f t="shared" si="11"/>
        <v>0.5</v>
      </c>
      <c r="AJ29" s="10">
        <f t="shared" si="12"/>
        <v>0.75</v>
      </c>
      <c r="AK29" s="10">
        <f t="shared" si="13"/>
        <v>0.5</v>
      </c>
      <c r="AL29" s="10">
        <f t="shared" si="14"/>
        <v>0.5</v>
      </c>
      <c r="AM29" s="10">
        <f t="shared" si="15"/>
        <v>0.5</v>
      </c>
      <c r="AN29" s="10">
        <f t="shared" si="16"/>
        <v>2.75</v>
      </c>
      <c r="AO29" s="13">
        <f>IF(COUNTIF($AN$3:$AN$33,AN29)&gt;1,_xlfn.RANK.EQ(AN29,$AN$3:$AN$33)+COUNTIF(AN$3:$AN29,AN29)-1,_xlfn.RANK.EQ(AN29,$AN$3:$AN$33))</f>
        <v>20</v>
      </c>
    </row>
    <row r="30" spans="4:41" ht="14.5" x14ac:dyDescent="0.35">
      <c r="D30" s="186"/>
      <c r="E30" s="9" t="str">
        <f>'0 Composite Gap Score'!B30</f>
        <v>RAYAGADA</v>
      </c>
      <c r="F30" s="32">
        <v>1371</v>
      </c>
      <c r="G30" s="27">
        <v>305</v>
      </c>
      <c r="H30" s="27">
        <v>42</v>
      </c>
      <c r="I30" s="27">
        <v>330</v>
      </c>
      <c r="J30" s="28">
        <v>349</v>
      </c>
      <c r="L30" s="174"/>
      <c r="M30" s="9" t="str">
        <f t="shared" si="0"/>
        <v>RAYAGADA</v>
      </c>
      <c r="N30" s="9">
        <f t="shared" si="1"/>
        <v>1371</v>
      </c>
      <c r="O30" s="10">
        <f t="shared" si="2"/>
        <v>0.75</v>
      </c>
      <c r="P30" s="100"/>
      <c r="Q30" s="51" t="s">
        <v>163</v>
      </c>
      <c r="R30" s="9">
        <f t="shared" si="3"/>
        <v>305</v>
      </c>
      <c r="S30" s="10">
        <f t="shared" si="4"/>
        <v>0.75</v>
      </c>
      <c r="T30" s="100"/>
      <c r="U30" s="51" t="s">
        <v>163</v>
      </c>
      <c r="V30" s="9">
        <f t="shared" si="5"/>
        <v>42</v>
      </c>
      <c r="W30" s="10">
        <f t="shared" si="6"/>
        <v>0.25</v>
      </c>
      <c r="X30" s="100"/>
      <c r="Y30" s="51" t="s">
        <v>163</v>
      </c>
      <c r="Z30" s="9">
        <f t="shared" si="7"/>
        <v>330</v>
      </c>
      <c r="AA30" s="10">
        <f t="shared" si="8"/>
        <v>0.75</v>
      </c>
      <c r="AB30" s="100"/>
      <c r="AC30" s="51" t="s">
        <v>163</v>
      </c>
      <c r="AD30" s="9">
        <f t="shared" si="9"/>
        <v>349</v>
      </c>
      <c r="AE30" s="13">
        <f t="shared" si="10"/>
        <v>0.5</v>
      </c>
      <c r="AG30" s="183"/>
      <c r="AH30" s="9" t="str">
        <f t="shared" si="17"/>
        <v>RAYAGADA</v>
      </c>
      <c r="AI30" s="10">
        <f t="shared" si="11"/>
        <v>0.75</v>
      </c>
      <c r="AJ30" s="10">
        <f t="shared" si="12"/>
        <v>0.75</v>
      </c>
      <c r="AK30" s="10">
        <f t="shared" si="13"/>
        <v>0.25</v>
      </c>
      <c r="AL30" s="10">
        <f t="shared" si="14"/>
        <v>0.75</v>
      </c>
      <c r="AM30" s="10">
        <f t="shared" si="15"/>
        <v>0.5</v>
      </c>
      <c r="AN30" s="10">
        <f t="shared" si="16"/>
        <v>3</v>
      </c>
      <c r="AO30" s="13">
        <f>IF(COUNTIF($AN$3:$AN$33,AN30)&gt;1,_xlfn.RANK.EQ(AN30,$AN$3:$AN$33)+COUNTIF(AN$3:$AN30,AN30)-1,_xlfn.RANK.EQ(AN30,$AN$3:$AN$33))</f>
        <v>17</v>
      </c>
    </row>
    <row r="31" spans="4:41" ht="14.5" x14ac:dyDescent="0.35">
      <c r="D31" s="186"/>
      <c r="E31" s="9" t="str">
        <f>'0 Composite Gap Score'!B31</f>
        <v>SAMBALPUR</v>
      </c>
      <c r="F31" s="32">
        <v>1603</v>
      </c>
      <c r="G31" s="27">
        <v>895</v>
      </c>
      <c r="H31" s="27">
        <v>497</v>
      </c>
      <c r="I31" s="27">
        <v>324</v>
      </c>
      <c r="J31" s="28">
        <v>386</v>
      </c>
      <c r="L31" s="174"/>
      <c r="M31" s="9" t="str">
        <f t="shared" si="0"/>
        <v>SAMBALPUR</v>
      </c>
      <c r="N31" s="9">
        <f t="shared" si="1"/>
        <v>1603</v>
      </c>
      <c r="O31" s="10">
        <f t="shared" si="2"/>
        <v>1</v>
      </c>
      <c r="P31" s="100"/>
      <c r="Q31" s="51" t="s">
        <v>164</v>
      </c>
      <c r="R31" s="9">
        <f t="shared" si="3"/>
        <v>895</v>
      </c>
      <c r="S31" s="10">
        <f t="shared" si="4"/>
        <v>1</v>
      </c>
      <c r="T31" s="100"/>
      <c r="U31" s="51" t="s">
        <v>164</v>
      </c>
      <c r="V31" s="9">
        <f t="shared" si="5"/>
        <v>497</v>
      </c>
      <c r="W31" s="10">
        <f t="shared" si="6"/>
        <v>1</v>
      </c>
      <c r="X31" s="100"/>
      <c r="Y31" s="51" t="s">
        <v>164</v>
      </c>
      <c r="Z31" s="9">
        <f t="shared" si="7"/>
        <v>324</v>
      </c>
      <c r="AA31" s="10">
        <f t="shared" si="8"/>
        <v>0.75</v>
      </c>
      <c r="AB31" s="100"/>
      <c r="AC31" s="51" t="s">
        <v>164</v>
      </c>
      <c r="AD31" s="9">
        <f t="shared" si="9"/>
        <v>386</v>
      </c>
      <c r="AE31" s="13">
        <f t="shared" si="10"/>
        <v>0.75</v>
      </c>
      <c r="AG31" s="183"/>
      <c r="AH31" s="9" t="str">
        <f t="shared" si="17"/>
        <v>SAMBALPUR</v>
      </c>
      <c r="AI31" s="10">
        <f t="shared" si="11"/>
        <v>1</v>
      </c>
      <c r="AJ31" s="10">
        <f t="shared" si="12"/>
        <v>1</v>
      </c>
      <c r="AK31" s="10">
        <f t="shared" si="13"/>
        <v>1</v>
      </c>
      <c r="AL31" s="10">
        <f t="shared" si="14"/>
        <v>0.75</v>
      </c>
      <c r="AM31" s="10">
        <f t="shared" si="15"/>
        <v>0.75</v>
      </c>
      <c r="AN31" s="10">
        <f t="shared" si="16"/>
        <v>4.5</v>
      </c>
      <c r="AO31" s="13">
        <f>IF(COUNTIF($AN$3:$AN$33,AN31)&gt;1,_xlfn.RANK.EQ(AN31,$AN$3:$AN$33)+COUNTIF(AN$3:$AN31,AN31)-1,_xlfn.RANK.EQ(AN31,$AN$3:$AN$33))</f>
        <v>8</v>
      </c>
    </row>
    <row r="32" spans="4:41" ht="14.5" x14ac:dyDescent="0.35">
      <c r="D32" s="186"/>
      <c r="E32" s="9" t="str">
        <f>'0 Composite Gap Score'!B32</f>
        <v>SONAPUR</v>
      </c>
      <c r="F32" s="27">
        <v>259</v>
      </c>
      <c r="G32" s="27">
        <v>12</v>
      </c>
      <c r="H32" s="27">
        <v>8</v>
      </c>
      <c r="I32" s="27">
        <v>119</v>
      </c>
      <c r="J32" s="28">
        <v>94</v>
      </c>
      <c r="L32" s="174"/>
      <c r="M32" s="9" t="str">
        <f t="shared" si="0"/>
        <v>SONAPUR</v>
      </c>
      <c r="N32" s="9">
        <f t="shared" si="1"/>
        <v>259</v>
      </c>
      <c r="O32" s="10">
        <f t="shared" si="2"/>
        <v>0.25</v>
      </c>
      <c r="P32" s="100"/>
      <c r="Q32" s="51" t="s">
        <v>165</v>
      </c>
      <c r="R32" s="9">
        <f t="shared" si="3"/>
        <v>12</v>
      </c>
      <c r="S32" s="10">
        <f t="shared" si="4"/>
        <v>0.25</v>
      </c>
      <c r="T32" s="100"/>
      <c r="U32" s="51" t="s">
        <v>165</v>
      </c>
      <c r="V32" s="9">
        <f t="shared" si="5"/>
        <v>8</v>
      </c>
      <c r="W32" s="10">
        <f t="shared" si="6"/>
        <v>0.25</v>
      </c>
      <c r="X32" s="100"/>
      <c r="Y32" s="51" t="s">
        <v>165</v>
      </c>
      <c r="Z32" s="9">
        <f t="shared" si="7"/>
        <v>119</v>
      </c>
      <c r="AA32" s="10">
        <f t="shared" si="8"/>
        <v>0.25</v>
      </c>
      <c r="AB32" s="100"/>
      <c r="AC32" s="51" t="s">
        <v>165</v>
      </c>
      <c r="AD32" s="9">
        <f t="shared" si="9"/>
        <v>94</v>
      </c>
      <c r="AE32" s="13">
        <f t="shared" si="10"/>
        <v>0.25</v>
      </c>
      <c r="AG32" s="183"/>
      <c r="AH32" s="9" t="str">
        <f t="shared" si="17"/>
        <v>SONAPUR</v>
      </c>
      <c r="AI32" s="10">
        <f t="shared" si="11"/>
        <v>0.25</v>
      </c>
      <c r="AJ32" s="10">
        <f t="shared" si="12"/>
        <v>0.25</v>
      </c>
      <c r="AK32" s="10">
        <f t="shared" si="13"/>
        <v>0.25</v>
      </c>
      <c r="AL32" s="10">
        <f t="shared" si="14"/>
        <v>0.25</v>
      </c>
      <c r="AM32" s="10">
        <f t="shared" si="15"/>
        <v>0.25</v>
      </c>
      <c r="AN32" s="10">
        <f t="shared" si="16"/>
        <v>1.25</v>
      </c>
      <c r="AO32" s="13">
        <f>IF(COUNTIF($AN$3:$AN$33,AN32)&gt;1,_xlfn.RANK.EQ(AN32,$AN$3:$AN$33)+COUNTIF(AN$3:$AN32,AN32)-1,_xlfn.RANK.EQ(AN32,$AN$3:$AN$33))</f>
        <v>31</v>
      </c>
    </row>
    <row r="33" spans="4:41" thickBot="1" x14ac:dyDescent="0.4">
      <c r="D33" s="187"/>
      <c r="E33" s="9" t="str">
        <f>'0 Composite Gap Score'!B33</f>
        <v>SUNDARGARH</v>
      </c>
      <c r="F33" s="34">
        <v>2273</v>
      </c>
      <c r="G33" s="34">
        <v>477</v>
      </c>
      <c r="H33" s="29">
        <v>132</v>
      </c>
      <c r="I33" s="29">
        <v>275</v>
      </c>
      <c r="J33" s="35">
        <v>1368</v>
      </c>
      <c r="L33" s="188"/>
      <c r="M33" s="18" t="str">
        <f t="shared" si="0"/>
        <v>SUNDARGARH</v>
      </c>
      <c r="N33" s="18">
        <f t="shared" si="1"/>
        <v>2273</v>
      </c>
      <c r="O33" s="14">
        <f t="shared" si="2"/>
        <v>1</v>
      </c>
      <c r="P33" s="37"/>
      <c r="Q33" s="52" t="s">
        <v>166</v>
      </c>
      <c r="R33" s="18">
        <f t="shared" si="3"/>
        <v>477</v>
      </c>
      <c r="S33" s="14">
        <f t="shared" si="4"/>
        <v>0.75</v>
      </c>
      <c r="T33" s="37"/>
      <c r="U33" s="52" t="s">
        <v>166</v>
      </c>
      <c r="V33" s="18">
        <f t="shared" si="5"/>
        <v>132</v>
      </c>
      <c r="W33" s="14">
        <f t="shared" si="6"/>
        <v>0.75</v>
      </c>
      <c r="X33" s="37"/>
      <c r="Y33" s="52" t="s">
        <v>166</v>
      </c>
      <c r="Z33" s="18">
        <f t="shared" si="7"/>
        <v>275</v>
      </c>
      <c r="AA33" s="14">
        <f t="shared" si="8"/>
        <v>0.75</v>
      </c>
      <c r="AB33" s="37"/>
      <c r="AC33" s="52" t="s">
        <v>166</v>
      </c>
      <c r="AD33" s="18">
        <f t="shared" si="9"/>
        <v>1368</v>
      </c>
      <c r="AE33" s="19">
        <f t="shared" si="10"/>
        <v>1</v>
      </c>
      <c r="AG33" s="189"/>
      <c r="AH33" s="18" t="str">
        <f t="shared" si="17"/>
        <v>SUNDARGARH</v>
      </c>
      <c r="AI33" s="14">
        <f t="shared" si="11"/>
        <v>1</v>
      </c>
      <c r="AJ33" s="14">
        <f t="shared" si="12"/>
        <v>0.75</v>
      </c>
      <c r="AK33" s="14">
        <f t="shared" si="13"/>
        <v>0.75</v>
      </c>
      <c r="AL33" s="14">
        <f t="shared" si="14"/>
        <v>0.75</v>
      </c>
      <c r="AM33" s="14">
        <f t="shared" si="15"/>
        <v>1</v>
      </c>
      <c r="AN33" s="14">
        <f t="shared" si="16"/>
        <v>4.25</v>
      </c>
      <c r="AO33" s="19">
        <f>IF(COUNTIF($AN$3:$AN$33,AN33)&gt;1,_xlfn.RANK.EQ(AN33,$AN$3:$AN$33)+COUNTIF(AN$3:$AN33,AN33)-1,_xlfn.RANK.EQ(AN33,$AN$3:$AN$33))</f>
        <v>10</v>
      </c>
    </row>
  </sheetData>
  <mergeCells count="3">
    <mergeCell ref="D1:D33"/>
    <mergeCell ref="L1:L33"/>
    <mergeCell ref="AG1:AG33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8FE3-0AD8-4291-8F4C-1C8CF61A9329}">
  <dimension ref="A1:AO34"/>
  <sheetViews>
    <sheetView zoomScale="80" zoomScaleNormal="80" workbookViewId="0">
      <selection activeCell="E3" sqref="E3:E33"/>
    </sheetView>
  </sheetViews>
  <sheetFormatPr defaultRowHeight="15" customHeight="1" x14ac:dyDescent="0.45"/>
  <cols>
    <col min="1" max="1" width="19.7265625" customWidth="1"/>
    <col min="2" max="2" width="10.54296875" customWidth="1"/>
    <col min="4" max="4" width="8.7265625" style="50"/>
    <col min="5" max="5" width="21.453125" customWidth="1"/>
    <col min="6" max="6" width="12.54296875" customWidth="1"/>
    <col min="7" max="7" width="12" customWidth="1"/>
    <col min="8" max="8" width="12.453125" customWidth="1"/>
    <col min="9" max="9" width="11.54296875" customWidth="1"/>
    <col min="10" max="10" width="12.81640625" style="3" customWidth="1"/>
    <col min="11" max="11" width="11" style="3" customWidth="1"/>
    <col min="12" max="12" width="9.453125" style="49" customWidth="1"/>
    <col min="13" max="13" width="19.54296875" style="3" customWidth="1"/>
    <col min="14" max="14" width="11.54296875" style="3" hidden="1" customWidth="1"/>
    <col min="15" max="15" width="11" style="4" customWidth="1"/>
    <col min="16" max="16" width="2.81640625" style="3" customWidth="1"/>
    <col min="17" max="17" width="20.453125" style="3" hidden="1" customWidth="1"/>
    <col min="18" max="18" width="12.54296875" style="3" hidden="1" customWidth="1"/>
    <col min="19" max="19" width="11" style="4" customWidth="1"/>
    <col min="20" max="20" width="2.54296875" style="3" customWidth="1"/>
    <col min="21" max="21" width="19.26953125" style="3" hidden="1" customWidth="1"/>
    <col min="22" max="22" width="12.453125" style="3" hidden="1" customWidth="1"/>
    <col min="23" max="23" width="11" style="4" customWidth="1"/>
    <col min="24" max="24" width="2.453125" customWidth="1"/>
    <col min="25" max="25" width="19.81640625" hidden="1" customWidth="1"/>
    <col min="26" max="26" width="12.1796875" hidden="1" customWidth="1"/>
    <col min="28" max="28" width="2.1796875" customWidth="1"/>
    <col min="29" max="29" width="20.81640625" hidden="1" customWidth="1"/>
    <col min="30" max="30" width="13.1796875" style="3" hidden="1" customWidth="1"/>
    <col min="33" max="33" width="8.7265625" style="50"/>
    <col min="34" max="34" width="22.453125" customWidth="1"/>
    <col min="35" max="35" width="10.1796875" style="4" hidden="1" customWidth="1"/>
    <col min="36" max="36" width="10.54296875" hidden="1" customWidth="1"/>
    <col min="37" max="37" width="10.453125" hidden="1" customWidth="1"/>
    <col min="38" max="38" width="10.81640625" hidden="1" customWidth="1"/>
    <col min="39" max="39" width="11.54296875" hidden="1" customWidth="1"/>
    <col min="40" max="40" width="13.7265625" customWidth="1"/>
  </cols>
  <sheetData>
    <row r="1" spans="1:41" s="7" customFormat="1" ht="58" customHeight="1" x14ac:dyDescent="0.45">
      <c r="A1" s="113" t="s">
        <v>167</v>
      </c>
      <c r="B1" s="114" t="s">
        <v>168</v>
      </c>
      <c r="D1" s="185" t="s">
        <v>244</v>
      </c>
      <c r="E1" s="38" t="s">
        <v>225</v>
      </c>
      <c r="F1" s="39" t="s">
        <v>260</v>
      </c>
      <c r="G1" s="39" t="s">
        <v>260</v>
      </c>
      <c r="H1" s="39" t="s">
        <v>260</v>
      </c>
      <c r="I1" s="39" t="s">
        <v>260</v>
      </c>
      <c r="J1" s="40" t="s">
        <v>260</v>
      </c>
      <c r="K1" s="6"/>
      <c r="L1" s="173" t="s">
        <v>246</v>
      </c>
      <c r="M1" s="38" t="s">
        <v>225</v>
      </c>
      <c r="N1" s="39" t="s">
        <v>261</v>
      </c>
      <c r="O1" s="16" t="s">
        <v>262</v>
      </c>
      <c r="P1" s="36"/>
      <c r="Q1" s="38" t="s">
        <v>225</v>
      </c>
      <c r="R1" s="39" t="s">
        <v>263</v>
      </c>
      <c r="S1" s="16" t="s">
        <v>262</v>
      </c>
      <c r="T1" s="36"/>
      <c r="U1" s="38" t="s">
        <v>225</v>
      </c>
      <c r="V1" s="39" t="s">
        <v>264</v>
      </c>
      <c r="W1" s="16" t="s">
        <v>262</v>
      </c>
      <c r="X1" s="36"/>
      <c r="Y1" s="38" t="s">
        <v>225</v>
      </c>
      <c r="Z1" s="39" t="s">
        <v>265</v>
      </c>
      <c r="AA1" s="16" t="s">
        <v>262</v>
      </c>
      <c r="AB1" s="36"/>
      <c r="AC1" s="38" t="s">
        <v>225</v>
      </c>
      <c r="AD1" s="39" t="s">
        <v>266</v>
      </c>
      <c r="AE1" s="17" t="s">
        <v>262</v>
      </c>
      <c r="AG1" s="182" t="s">
        <v>253</v>
      </c>
      <c r="AH1" s="46" t="s">
        <v>225</v>
      </c>
      <c r="AI1" s="16" t="s">
        <v>267</v>
      </c>
      <c r="AJ1" s="16" t="s">
        <v>268</v>
      </c>
      <c r="AK1" s="16" t="s">
        <v>269</v>
      </c>
      <c r="AL1" s="16" t="s">
        <v>270</v>
      </c>
      <c r="AM1" s="16" t="s">
        <v>271</v>
      </c>
      <c r="AN1" s="11" t="s">
        <v>272</v>
      </c>
      <c r="AO1" s="12" t="s">
        <v>188</v>
      </c>
    </row>
    <row r="2" spans="1:41" s="7" customFormat="1" ht="18" customHeight="1" x14ac:dyDescent="0.35">
      <c r="A2" s="115" t="s">
        <v>189</v>
      </c>
      <c r="B2" s="116">
        <f>'1 Notification Gap'!B2</f>
        <v>31</v>
      </c>
      <c r="D2" s="186"/>
      <c r="E2" s="119"/>
      <c r="F2" s="120">
        <f>'1 Notification Gap'!P2</f>
        <v>2018</v>
      </c>
      <c r="G2" s="120">
        <f>'1 Notification Gap'!Q2</f>
        <v>2019</v>
      </c>
      <c r="H2" s="120">
        <f>'1 Notification Gap'!R2</f>
        <v>2020</v>
      </c>
      <c r="I2" s="120">
        <f>'1 Notification Gap'!S2</f>
        <v>2021</v>
      </c>
      <c r="J2" s="120">
        <f>'1 Notification Gap'!T2</f>
        <v>2022</v>
      </c>
      <c r="K2" s="6"/>
      <c r="L2" s="174"/>
      <c r="M2" s="119"/>
      <c r="N2" s="120"/>
      <c r="O2" s="135">
        <f>F2</f>
        <v>2018</v>
      </c>
      <c r="P2" s="136"/>
      <c r="Q2" s="144"/>
      <c r="R2" s="145"/>
      <c r="S2" s="135">
        <f>G2</f>
        <v>2019</v>
      </c>
      <c r="T2" s="136"/>
      <c r="U2" s="144"/>
      <c r="V2" s="145"/>
      <c r="W2" s="135">
        <f>H2</f>
        <v>2020</v>
      </c>
      <c r="X2" s="136"/>
      <c r="Y2" s="144"/>
      <c r="Z2" s="145"/>
      <c r="AA2" s="135">
        <f>I2</f>
        <v>2021</v>
      </c>
      <c r="AB2" s="136"/>
      <c r="AC2" s="144"/>
      <c r="AD2" s="145"/>
      <c r="AE2" s="137">
        <f>J2</f>
        <v>2022</v>
      </c>
      <c r="AG2" s="183"/>
      <c r="AH2" s="146"/>
      <c r="AI2" s="129"/>
      <c r="AJ2" s="129"/>
      <c r="AK2" s="129"/>
      <c r="AL2" s="129"/>
      <c r="AM2" s="129"/>
      <c r="AN2" s="126"/>
      <c r="AO2" s="127"/>
    </row>
    <row r="3" spans="1:41" ht="14.5" x14ac:dyDescent="0.35">
      <c r="A3" s="109" t="s">
        <v>190</v>
      </c>
      <c r="B3" s="110">
        <f>ROUNDUP(B2/4,0)</f>
        <v>8</v>
      </c>
      <c r="D3" s="186"/>
      <c r="E3" s="9" t="str">
        <f>'0 Composite Gap Score'!B3</f>
        <v>ANUGUL</v>
      </c>
      <c r="F3" s="41">
        <v>0.92</v>
      </c>
      <c r="G3" s="41">
        <v>0.93</v>
      </c>
      <c r="H3" s="41">
        <v>0.92</v>
      </c>
      <c r="I3" s="41">
        <v>0.93</v>
      </c>
      <c r="J3" s="42">
        <v>0.93</v>
      </c>
      <c r="L3" s="174"/>
      <c r="M3" s="9" t="str">
        <f t="shared" ref="M3:M33" si="0">E3</f>
        <v>ANUGUL</v>
      </c>
      <c r="N3" s="30">
        <f t="shared" ref="N3:N33" si="1">MAX(F3,0)</f>
        <v>0.92</v>
      </c>
      <c r="O3" s="10">
        <f t="shared" ref="O3:O33" si="2">IF(RANK(N3,$N$3:$N$33,0)&lt;=$B$3, 0.25, IF(RANK(N3,$N$3:$N$33,0)&lt;=$B$4, 0.5, IF(RANK(N3,$N$3:$N$33,0)&lt;=$B$5, 0.25, 1)))</f>
        <v>0.25</v>
      </c>
      <c r="P3" s="100"/>
      <c r="Q3" s="51" t="s">
        <v>134</v>
      </c>
      <c r="R3" s="30">
        <f t="shared" ref="R3:R33" si="3">MAX(G3,0)</f>
        <v>0.93</v>
      </c>
      <c r="S3" s="10">
        <f t="shared" ref="S3:S33" si="4">IF(RANK(R3,$R$3:$R$33,0)&lt;=$B$3, 0.25, IF(RANK(R3,$R$3:$R$33,0)&lt;=$B$4, 0.5, IF(RANK(R3,$R$3:$R$33,0)&lt;=$B$5, 0.25, 1)))</f>
        <v>0.25</v>
      </c>
      <c r="T3" s="100"/>
      <c r="U3" s="51" t="s">
        <v>134</v>
      </c>
      <c r="V3" s="30">
        <f t="shared" ref="V3:V33" si="5">MAX(H3,0)</f>
        <v>0.92</v>
      </c>
      <c r="W3" s="10">
        <f t="shared" ref="W3:W33" si="6">IF(RANK(V3,$V$3:$V$33,0)&lt;=$B$3, 0.25, IF(RANK(V3,$V$3:$V$33,0)&lt;=$B$4, 0.5, IF(RANK(V3,$V$3:$V$33,0)&lt;=$B$5, 0.25, 1)))</f>
        <v>0.25</v>
      </c>
      <c r="X3" s="100"/>
      <c r="Y3" s="51" t="s">
        <v>134</v>
      </c>
      <c r="Z3" s="30">
        <f t="shared" ref="Z3:Z33" si="7">MAX(I3,0)</f>
        <v>0.93</v>
      </c>
      <c r="AA3" s="10">
        <f t="shared" ref="AA3:AA33" si="8">IF(RANK(Z3,$Z$3:$Z$33,0)&lt;=$B$3, 0.25, IF(RANK(Z3,$Z$3:$Z$33,0)&lt;=$B$4, 0.5, IF(RANK(Z3,$Z$3:$Z$33,0)&lt;=$B$5, 0.25, 1)))</f>
        <v>0.25</v>
      </c>
      <c r="AB3" s="100"/>
      <c r="AC3" s="51" t="s">
        <v>134</v>
      </c>
      <c r="AD3" s="30">
        <f t="shared" ref="AD3:AD33" si="9">MAX(J3,0)</f>
        <v>0.93</v>
      </c>
      <c r="AE3" s="13">
        <f t="shared" ref="AE3:AE33" si="10">IF(RANK(AD3,$AD$3:$AD$33,0)&lt;=$B$3, 0.25, IF(RANK(AD3,$AD$3:$AD$33,0)&lt;=$B$4, 0.5, IF(RANK(AD3,$AD$3:$AD$33,0)&lt;=$B$5, 0.25, 1)))</f>
        <v>0.25</v>
      </c>
      <c r="AG3" s="183"/>
      <c r="AH3" s="9" t="str">
        <f t="shared" ref="AH3:AH33" si="11">E3</f>
        <v>ANUGUL</v>
      </c>
      <c r="AI3" s="45">
        <f t="shared" ref="AI3:AI33" si="12">VLOOKUP(AH3,M:O,3,0)</f>
        <v>0.25</v>
      </c>
      <c r="AJ3" s="45">
        <f t="shared" ref="AJ3:AJ33" si="13">VLOOKUP(AH3,Q:S,3,0)</f>
        <v>0.25</v>
      </c>
      <c r="AK3" s="45">
        <f t="shared" ref="AK3:AK33" si="14">VLOOKUP(AH3,U:W,3,0)</f>
        <v>0.25</v>
      </c>
      <c r="AL3" s="10">
        <f t="shared" ref="AL3:AL33" si="15">VLOOKUP(AH3,Y:AA,3,0)</f>
        <v>0.25</v>
      </c>
      <c r="AM3" s="10">
        <f t="shared" ref="AM3:AM33" si="16">VLOOKUP(AH3,AC:AE,3,0)</f>
        <v>0.25</v>
      </c>
      <c r="AN3" s="10">
        <f>SUM(AI3:AM3)</f>
        <v>1.25</v>
      </c>
      <c r="AO3" s="13">
        <f>IF(COUNTIF($AN$3:$AN$33,AN3)&gt;1,_xlfn.RANK.EQ(AN3,$AN$3:$AN$33)+COUNTIF(AN$3:$AN3,AN3)-1,_xlfn.RANK.EQ(AN3,$AN$3:$AN$33))</f>
        <v>28</v>
      </c>
    </row>
    <row r="4" spans="1:41" ht="14.5" x14ac:dyDescent="0.35">
      <c r="A4" s="109" t="s">
        <v>191</v>
      </c>
      <c r="B4" s="110">
        <f>B3*2</f>
        <v>16</v>
      </c>
      <c r="D4" s="186"/>
      <c r="E4" s="9" t="str">
        <f>'0 Composite Gap Score'!B4</f>
        <v>BALANGIR</v>
      </c>
      <c r="F4" s="41">
        <v>0.78</v>
      </c>
      <c r="G4" s="41">
        <v>0.89</v>
      </c>
      <c r="H4" s="41">
        <v>0.87</v>
      </c>
      <c r="I4" s="41">
        <v>0.88</v>
      </c>
      <c r="J4" s="42">
        <v>0.9</v>
      </c>
      <c r="L4" s="174"/>
      <c r="M4" s="9" t="str">
        <f t="shared" si="0"/>
        <v>BALANGIR</v>
      </c>
      <c r="N4" s="30">
        <f t="shared" si="1"/>
        <v>0.78</v>
      </c>
      <c r="O4" s="10">
        <f t="shared" si="2"/>
        <v>1</v>
      </c>
      <c r="P4" s="100"/>
      <c r="Q4" s="51" t="s">
        <v>136</v>
      </c>
      <c r="R4" s="30">
        <f t="shared" si="3"/>
        <v>0.89</v>
      </c>
      <c r="S4" s="10">
        <f t="shared" si="4"/>
        <v>0.25</v>
      </c>
      <c r="T4" s="100"/>
      <c r="U4" s="51" t="s">
        <v>136</v>
      </c>
      <c r="V4" s="30">
        <f t="shared" si="5"/>
        <v>0.87</v>
      </c>
      <c r="W4" s="10">
        <f t="shared" si="6"/>
        <v>1</v>
      </c>
      <c r="X4" s="100"/>
      <c r="Y4" s="51" t="s">
        <v>136</v>
      </c>
      <c r="Z4" s="30">
        <f t="shared" si="7"/>
        <v>0.88</v>
      </c>
      <c r="AA4" s="10">
        <f t="shared" si="8"/>
        <v>0.25</v>
      </c>
      <c r="AB4" s="100"/>
      <c r="AC4" s="51" t="s">
        <v>136</v>
      </c>
      <c r="AD4" s="30">
        <f t="shared" si="9"/>
        <v>0.9</v>
      </c>
      <c r="AE4" s="13">
        <f t="shared" si="10"/>
        <v>0.5</v>
      </c>
      <c r="AG4" s="183"/>
      <c r="AH4" s="9" t="str">
        <f t="shared" si="11"/>
        <v>BALANGIR</v>
      </c>
      <c r="AI4" s="45">
        <f t="shared" si="12"/>
        <v>1</v>
      </c>
      <c r="AJ4" s="45">
        <f t="shared" si="13"/>
        <v>0.25</v>
      </c>
      <c r="AK4" s="45">
        <f t="shared" si="14"/>
        <v>1</v>
      </c>
      <c r="AL4" s="10">
        <f t="shared" si="15"/>
        <v>0.25</v>
      </c>
      <c r="AM4" s="10">
        <f t="shared" si="16"/>
        <v>0.5</v>
      </c>
      <c r="AN4" s="10">
        <f t="shared" ref="AN4:AN33" si="17">SUM(AI4:AM4)</f>
        <v>3</v>
      </c>
      <c r="AO4" s="13">
        <f>IF(COUNTIF($AN$3:$AN$33,AN4)&gt;1,_xlfn.RANK.EQ(AN4,$AN$3:$AN$33)+COUNTIF(AN$3:$AN4,AN4)-1,_xlfn.RANK.EQ(AN4,$AN$3:$AN$33))</f>
        <v>5</v>
      </c>
    </row>
    <row r="5" spans="1:41" thickBot="1" x14ac:dyDescent="0.4">
      <c r="A5" s="111" t="s">
        <v>192</v>
      </c>
      <c r="B5" s="112">
        <f>B3*3</f>
        <v>24</v>
      </c>
      <c r="D5" s="186"/>
      <c r="E5" s="9" t="str">
        <f>'0 Composite Gap Score'!B5</f>
        <v>BALESHWAR</v>
      </c>
      <c r="F5" s="41">
        <v>0.83</v>
      </c>
      <c r="G5" s="41">
        <v>0.89</v>
      </c>
      <c r="H5" s="41">
        <v>0.88</v>
      </c>
      <c r="I5" s="41">
        <v>0.92</v>
      </c>
      <c r="J5" s="42">
        <v>0.92</v>
      </c>
      <c r="L5" s="174"/>
      <c r="M5" s="9" t="str">
        <f t="shared" si="0"/>
        <v>BALESHWAR</v>
      </c>
      <c r="N5" s="30">
        <f t="shared" si="1"/>
        <v>0.83</v>
      </c>
      <c r="O5" s="10">
        <f t="shared" si="2"/>
        <v>1</v>
      </c>
      <c r="P5" s="100"/>
      <c r="Q5" s="51" t="s">
        <v>137</v>
      </c>
      <c r="R5" s="30">
        <f t="shared" si="3"/>
        <v>0.89</v>
      </c>
      <c r="S5" s="10">
        <f t="shared" si="4"/>
        <v>0.25</v>
      </c>
      <c r="T5" s="100"/>
      <c r="U5" s="51" t="s">
        <v>137</v>
      </c>
      <c r="V5" s="30">
        <f t="shared" si="5"/>
        <v>0.88</v>
      </c>
      <c r="W5" s="10">
        <f t="shared" si="6"/>
        <v>0.25</v>
      </c>
      <c r="X5" s="100"/>
      <c r="Y5" s="51" t="s">
        <v>137</v>
      </c>
      <c r="Z5" s="30">
        <f t="shared" si="7"/>
        <v>0.92</v>
      </c>
      <c r="AA5" s="10">
        <f t="shared" si="8"/>
        <v>0.25</v>
      </c>
      <c r="AB5" s="100"/>
      <c r="AC5" s="51" t="s">
        <v>137</v>
      </c>
      <c r="AD5" s="30">
        <f t="shared" si="9"/>
        <v>0.92</v>
      </c>
      <c r="AE5" s="13">
        <f t="shared" si="10"/>
        <v>0.25</v>
      </c>
      <c r="AG5" s="183"/>
      <c r="AH5" s="9" t="str">
        <f t="shared" si="11"/>
        <v>BALESHWAR</v>
      </c>
      <c r="AI5" s="45">
        <f t="shared" si="12"/>
        <v>1</v>
      </c>
      <c r="AJ5" s="45">
        <f t="shared" si="13"/>
        <v>0.25</v>
      </c>
      <c r="AK5" s="45">
        <f t="shared" si="14"/>
        <v>0.25</v>
      </c>
      <c r="AL5" s="10">
        <f t="shared" si="15"/>
        <v>0.25</v>
      </c>
      <c r="AM5" s="10">
        <f t="shared" si="16"/>
        <v>0.25</v>
      </c>
      <c r="AN5" s="10">
        <f t="shared" si="17"/>
        <v>2</v>
      </c>
      <c r="AO5" s="13">
        <f>IF(COUNTIF($AN$3:$AN$33,AN5)&gt;1,_xlfn.RANK.EQ(AN5,$AN$3:$AN$33)+COUNTIF(AN$3:$AN5,AN5)-1,_xlfn.RANK.EQ(AN5,$AN$3:$AN$33))</f>
        <v>17</v>
      </c>
    </row>
    <row r="6" spans="1:41" ht="14.5" x14ac:dyDescent="0.35">
      <c r="D6" s="186"/>
      <c r="E6" s="9" t="str">
        <f>'0 Composite Gap Score'!B6</f>
        <v>BARGARH</v>
      </c>
      <c r="F6" s="41">
        <v>0.92</v>
      </c>
      <c r="G6" s="41">
        <v>0.9</v>
      </c>
      <c r="H6" s="41">
        <v>0.9</v>
      </c>
      <c r="I6" s="41">
        <v>0.85</v>
      </c>
      <c r="J6" s="42">
        <v>0.89</v>
      </c>
      <c r="L6" s="174"/>
      <c r="M6" s="9" t="str">
        <f t="shared" si="0"/>
        <v>BARGARH</v>
      </c>
      <c r="N6" s="30">
        <f t="shared" si="1"/>
        <v>0.92</v>
      </c>
      <c r="O6" s="10">
        <f t="shared" si="2"/>
        <v>0.25</v>
      </c>
      <c r="P6" s="100"/>
      <c r="Q6" s="51" t="s">
        <v>139</v>
      </c>
      <c r="R6" s="30">
        <f t="shared" si="3"/>
        <v>0.9</v>
      </c>
      <c r="S6" s="10">
        <f t="shared" si="4"/>
        <v>0.5</v>
      </c>
      <c r="T6" s="100"/>
      <c r="U6" s="51" t="s">
        <v>139</v>
      </c>
      <c r="V6" s="30">
        <f t="shared" si="5"/>
        <v>0.9</v>
      </c>
      <c r="W6" s="10">
        <f t="shared" si="6"/>
        <v>0.5</v>
      </c>
      <c r="X6" s="100"/>
      <c r="Y6" s="51" t="s">
        <v>139</v>
      </c>
      <c r="Z6" s="30">
        <f t="shared" si="7"/>
        <v>0.85</v>
      </c>
      <c r="AA6" s="10">
        <f t="shared" si="8"/>
        <v>1</v>
      </c>
      <c r="AB6" s="100"/>
      <c r="AC6" s="51" t="s">
        <v>139</v>
      </c>
      <c r="AD6" s="30">
        <f t="shared" si="9"/>
        <v>0.89</v>
      </c>
      <c r="AE6" s="13">
        <f t="shared" si="10"/>
        <v>0.25</v>
      </c>
      <c r="AG6" s="183"/>
      <c r="AH6" s="9" t="str">
        <f t="shared" si="11"/>
        <v>BARGARH</v>
      </c>
      <c r="AI6" s="45">
        <f t="shared" si="12"/>
        <v>0.25</v>
      </c>
      <c r="AJ6" s="45">
        <f t="shared" si="13"/>
        <v>0.5</v>
      </c>
      <c r="AK6" s="45">
        <f t="shared" si="14"/>
        <v>0.5</v>
      </c>
      <c r="AL6" s="10">
        <f t="shared" si="15"/>
        <v>1</v>
      </c>
      <c r="AM6" s="10">
        <f t="shared" si="16"/>
        <v>0.25</v>
      </c>
      <c r="AN6" s="10">
        <f t="shared" si="17"/>
        <v>2.5</v>
      </c>
      <c r="AO6" s="13">
        <f>IF(COUNTIF($AN$3:$AN$33,AN6)&gt;1,_xlfn.RANK.EQ(AN6,$AN$3:$AN$33)+COUNTIF(AN$3:$AN6,AN6)-1,_xlfn.RANK.EQ(AN6,$AN$3:$AN$33))</f>
        <v>9</v>
      </c>
    </row>
    <row r="7" spans="1:41" ht="14.5" x14ac:dyDescent="0.35">
      <c r="D7" s="186"/>
      <c r="E7" s="9" t="str">
        <f>'0 Composite Gap Score'!B7</f>
        <v>BHADRAK</v>
      </c>
      <c r="F7" s="41">
        <v>0.9</v>
      </c>
      <c r="G7" s="41">
        <v>0.91</v>
      </c>
      <c r="H7" s="41">
        <v>0.9</v>
      </c>
      <c r="I7" s="41">
        <v>0.92</v>
      </c>
      <c r="J7" s="42">
        <v>0.9</v>
      </c>
      <c r="L7" s="174"/>
      <c r="M7" s="9" t="str">
        <f t="shared" si="0"/>
        <v>BHADRAK</v>
      </c>
      <c r="N7" s="30">
        <f t="shared" si="1"/>
        <v>0.9</v>
      </c>
      <c r="O7" s="10">
        <f t="shared" si="2"/>
        <v>0.5</v>
      </c>
      <c r="P7" s="100"/>
      <c r="Q7" s="51" t="s">
        <v>140</v>
      </c>
      <c r="R7" s="30">
        <f t="shared" si="3"/>
        <v>0.91</v>
      </c>
      <c r="S7" s="10">
        <f t="shared" si="4"/>
        <v>0.25</v>
      </c>
      <c r="T7" s="100"/>
      <c r="U7" s="51" t="s">
        <v>140</v>
      </c>
      <c r="V7" s="30">
        <f t="shared" si="5"/>
        <v>0.9</v>
      </c>
      <c r="W7" s="10">
        <f t="shared" si="6"/>
        <v>0.5</v>
      </c>
      <c r="X7" s="100"/>
      <c r="Y7" s="51" t="s">
        <v>140</v>
      </c>
      <c r="Z7" s="30">
        <f t="shared" si="7"/>
        <v>0.92</v>
      </c>
      <c r="AA7" s="10">
        <f t="shared" si="8"/>
        <v>0.25</v>
      </c>
      <c r="AB7" s="100"/>
      <c r="AC7" s="51" t="s">
        <v>140</v>
      </c>
      <c r="AD7" s="30">
        <f t="shared" si="9"/>
        <v>0.9</v>
      </c>
      <c r="AE7" s="13">
        <f t="shared" si="10"/>
        <v>0.5</v>
      </c>
      <c r="AG7" s="183"/>
      <c r="AH7" s="9" t="str">
        <f t="shared" si="11"/>
        <v>BHADRAK</v>
      </c>
      <c r="AI7" s="45">
        <f t="shared" si="12"/>
        <v>0.5</v>
      </c>
      <c r="AJ7" s="45">
        <f t="shared" si="13"/>
        <v>0.25</v>
      </c>
      <c r="AK7" s="45">
        <f t="shared" si="14"/>
        <v>0.5</v>
      </c>
      <c r="AL7" s="10">
        <f t="shared" si="15"/>
        <v>0.25</v>
      </c>
      <c r="AM7" s="10">
        <f t="shared" si="16"/>
        <v>0.5</v>
      </c>
      <c r="AN7" s="10">
        <f t="shared" si="17"/>
        <v>2</v>
      </c>
      <c r="AO7" s="13">
        <f>IF(COUNTIF($AN$3:$AN$33,AN7)&gt;1,_xlfn.RANK.EQ(AN7,$AN$3:$AN$33)+COUNTIF(AN$3:$AN7,AN7)-1,_xlfn.RANK.EQ(AN7,$AN$3:$AN$33))</f>
        <v>18</v>
      </c>
    </row>
    <row r="8" spans="1:41" ht="14.5" x14ac:dyDescent="0.35">
      <c r="D8" s="186"/>
      <c r="E8" s="9" t="str">
        <f>'0 Composite Gap Score'!B8</f>
        <v>BHUBANESHWAR MC</v>
      </c>
      <c r="F8" s="41">
        <v>0.93</v>
      </c>
      <c r="G8" s="41">
        <v>0.91</v>
      </c>
      <c r="H8" s="41">
        <v>0.92</v>
      </c>
      <c r="I8" s="41">
        <v>0.91</v>
      </c>
      <c r="J8" s="42">
        <v>0.9</v>
      </c>
      <c r="L8" s="174"/>
      <c r="M8" s="9" t="str">
        <f t="shared" si="0"/>
        <v>BHUBANESHWAR MC</v>
      </c>
      <c r="N8" s="30">
        <f t="shared" si="1"/>
        <v>0.93</v>
      </c>
      <c r="O8" s="10">
        <f t="shared" si="2"/>
        <v>0.25</v>
      </c>
      <c r="P8" s="100"/>
      <c r="Q8" s="51" t="s">
        <v>141</v>
      </c>
      <c r="R8" s="30">
        <f t="shared" si="3"/>
        <v>0.91</v>
      </c>
      <c r="S8" s="10">
        <f t="shared" si="4"/>
        <v>0.25</v>
      </c>
      <c r="T8" s="100"/>
      <c r="U8" s="51" t="s">
        <v>141</v>
      </c>
      <c r="V8" s="30">
        <f t="shared" si="5"/>
        <v>0.92</v>
      </c>
      <c r="W8" s="10">
        <f t="shared" si="6"/>
        <v>0.25</v>
      </c>
      <c r="X8" s="100"/>
      <c r="Y8" s="51" t="s">
        <v>141</v>
      </c>
      <c r="Z8" s="30">
        <f t="shared" si="7"/>
        <v>0.91</v>
      </c>
      <c r="AA8" s="10">
        <f t="shared" si="8"/>
        <v>0.5</v>
      </c>
      <c r="AB8" s="100"/>
      <c r="AC8" s="51" t="s">
        <v>141</v>
      </c>
      <c r="AD8" s="30">
        <f t="shared" si="9"/>
        <v>0.9</v>
      </c>
      <c r="AE8" s="13">
        <f t="shared" si="10"/>
        <v>0.5</v>
      </c>
      <c r="AG8" s="183"/>
      <c r="AH8" s="9" t="str">
        <f t="shared" si="11"/>
        <v>BHUBANESHWAR MC</v>
      </c>
      <c r="AI8" s="45">
        <f t="shared" si="12"/>
        <v>0.25</v>
      </c>
      <c r="AJ8" s="45">
        <f t="shared" si="13"/>
        <v>0.25</v>
      </c>
      <c r="AK8" s="45">
        <f t="shared" si="14"/>
        <v>0.25</v>
      </c>
      <c r="AL8" s="10">
        <f t="shared" si="15"/>
        <v>0.5</v>
      </c>
      <c r="AM8" s="10">
        <f t="shared" si="16"/>
        <v>0.5</v>
      </c>
      <c r="AN8" s="10">
        <f t="shared" si="17"/>
        <v>1.75</v>
      </c>
      <c r="AO8" s="13">
        <f>IF(COUNTIF($AN$3:$AN$33,AN8)&gt;1,_xlfn.RANK.EQ(AN8,$AN$3:$AN$33)+COUNTIF(AN$3:$AN8,AN8)-1,_xlfn.RANK.EQ(AN8,$AN$3:$AN$33))</f>
        <v>23</v>
      </c>
    </row>
    <row r="9" spans="1:41" ht="14.5" x14ac:dyDescent="0.35">
      <c r="D9" s="186"/>
      <c r="E9" s="9" t="str">
        <f>'0 Composite Gap Score'!B9</f>
        <v>BOUDH</v>
      </c>
      <c r="F9" s="41">
        <v>0.89</v>
      </c>
      <c r="G9" s="41">
        <v>0.87</v>
      </c>
      <c r="H9" s="41">
        <v>0.89</v>
      </c>
      <c r="I9" s="41">
        <v>0.85</v>
      </c>
      <c r="J9" s="42">
        <v>0.88</v>
      </c>
      <c r="L9" s="174"/>
      <c r="M9" s="9" t="str">
        <f t="shared" si="0"/>
        <v>BOUDH</v>
      </c>
      <c r="N9" s="30">
        <f t="shared" si="1"/>
        <v>0.89</v>
      </c>
      <c r="O9" s="10">
        <f t="shared" si="2"/>
        <v>0.25</v>
      </c>
      <c r="P9" s="100"/>
      <c r="Q9" s="51" t="s">
        <v>142</v>
      </c>
      <c r="R9" s="30">
        <f t="shared" si="3"/>
        <v>0.87</v>
      </c>
      <c r="S9" s="10">
        <f t="shared" si="4"/>
        <v>1</v>
      </c>
      <c r="T9" s="100"/>
      <c r="U9" s="51" t="s">
        <v>142</v>
      </c>
      <c r="V9" s="30">
        <f t="shared" si="5"/>
        <v>0.89</v>
      </c>
      <c r="W9" s="10">
        <f t="shared" si="6"/>
        <v>0.5</v>
      </c>
      <c r="X9" s="100"/>
      <c r="Y9" s="51" t="s">
        <v>142</v>
      </c>
      <c r="Z9" s="30">
        <f t="shared" si="7"/>
        <v>0.85</v>
      </c>
      <c r="AA9" s="10">
        <f t="shared" si="8"/>
        <v>1</v>
      </c>
      <c r="AB9" s="100"/>
      <c r="AC9" s="51" t="s">
        <v>142</v>
      </c>
      <c r="AD9" s="30">
        <f t="shared" si="9"/>
        <v>0.88</v>
      </c>
      <c r="AE9" s="13">
        <f t="shared" si="10"/>
        <v>0.25</v>
      </c>
      <c r="AG9" s="183"/>
      <c r="AH9" s="9" t="str">
        <f t="shared" si="11"/>
        <v>BOUDH</v>
      </c>
      <c r="AI9" s="45">
        <f t="shared" si="12"/>
        <v>0.25</v>
      </c>
      <c r="AJ9" s="45">
        <f t="shared" si="13"/>
        <v>1</v>
      </c>
      <c r="AK9" s="45">
        <f t="shared" si="14"/>
        <v>0.5</v>
      </c>
      <c r="AL9" s="10">
        <f t="shared" si="15"/>
        <v>1</v>
      </c>
      <c r="AM9" s="10">
        <f t="shared" si="16"/>
        <v>0.25</v>
      </c>
      <c r="AN9" s="10">
        <f t="shared" si="17"/>
        <v>3</v>
      </c>
      <c r="AO9" s="13">
        <f>IF(COUNTIF($AN$3:$AN$33,AN9)&gt;1,_xlfn.RANK.EQ(AN9,$AN$3:$AN$33)+COUNTIF(AN$3:$AN9,AN9)-1,_xlfn.RANK.EQ(AN9,$AN$3:$AN$33))</f>
        <v>6</v>
      </c>
    </row>
    <row r="10" spans="1:41" ht="14.5" x14ac:dyDescent="0.35">
      <c r="D10" s="186"/>
      <c r="E10" s="9" t="str">
        <f>'0 Composite Gap Score'!B10</f>
        <v>CUTTACK</v>
      </c>
      <c r="F10" s="41">
        <v>0.84</v>
      </c>
      <c r="G10" s="41">
        <v>0.82</v>
      </c>
      <c r="H10" s="41">
        <v>0.83</v>
      </c>
      <c r="I10" s="41">
        <v>0.84</v>
      </c>
      <c r="J10" s="42">
        <v>0.85</v>
      </c>
      <c r="L10" s="174"/>
      <c r="M10" s="9" t="str">
        <f t="shared" si="0"/>
        <v>CUTTACK</v>
      </c>
      <c r="N10" s="30">
        <f t="shared" si="1"/>
        <v>0.84</v>
      </c>
      <c r="O10" s="10">
        <f t="shared" si="2"/>
        <v>1</v>
      </c>
      <c r="P10" s="100"/>
      <c r="Q10" s="51" t="s">
        <v>143</v>
      </c>
      <c r="R10" s="30">
        <f t="shared" si="3"/>
        <v>0.82</v>
      </c>
      <c r="S10" s="10">
        <f t="shared" si="4"/>
        <v>1</v>
      </c>
      <c r="T10" s="100"/>
      <c r="U10" s="51" t="s">
        <v>143</v>
      </c>
      <c r="V10" s="30">
        <f t="shared" si="5"/>
        <v>0.83</v>
      </c>
      <c r="W10" s="10">
        <f t="shared" si="6"/>
        <v>1</v>
      </c>
      <c r="X10" s="100"/>
      <c r="Y10" s="51" t="s">
        <v>143</v>
      </c>
      <c r="Z10" s="30">
        <f t="shared" si="7"/>
        <v>0.84</v>
      </c>
      <c r="AA10" s="10">
        <f t="shared" si="8"/>
        <v>1</v>
      </c>
      <c r="AB10" s="100"/>
      <c r="AC10" s="51" t="s">
        <v>143</v>
      </c>
      <c r="AD10" s="30">
        <f t="shared" si="9"/>
        <v>0.85</v>
      </c>
      <c r="AE10" s="13">
        <f t="shared" si="10"/>
        <v>1</v>
      </c>
      <c r="AG10" s="183"/>
      <c r="AH10" s="9" t="str">
        <f t="shared" si="11"/>
        <v>CUTTACK</v>
      </c>
      <c r="AI10" s="45">
        <f t="shared" si="12"/>
        <v>1</v>
      </c>
      <c r="AJ10" s="45">
        <f t="shared" si="13"/>
        <v>1</v>
      </c>
      <c r="AK10" s="45">
        <f t="shared" si="14"/>
        <v>1</v>
      </c>
      <c r="AL10" s="10">
        <f t="shared" si="15"/>
        <v>1</v>
      </c>
      <c r="AM10" s="10">
        <f t="shared" si="16"/>
        <v>1</v>
      </c>
      <c r="AN10" s="10">
        <f t="shared" si="17"/>
        <v>5</v>
      </c>
      <c r="AO10" s="13">
        <f>IF(COUNTIF($AN$3:$AN$33,AN10)&gt;1,_xlfn.RANK.EQ(AN10,$AN$3:$AN$33)+COUNTIF(AN$3:$AN10,AN10)-1,_xlfn.RANK.EQ(AN10,$AN$3:$AN$33))</f>
        <v>1</v>
      </c>
    </row>
    <row r="11" spans="1:41" ht="14.5" x14ac:dyDescent="0.35">
      <c r="D11" s="186"/>
      <c r="E11" s="9" t="str">
        <f>'0 Composite Gap Score'!B11</f>
        <v>DEOGARH</v>
      </c>
      <c r="F11" s="41">
        <v>0.93</v>
      </c>
      <c r="G11" s="41">
        <v>0.92</v>
      </c>
      <c r="H11" s="41">
        <v>0.92</v>
      </c>
      <c r="I11" s="41">
        <v>0.88</v>
      </c>
      <c r="J11" s="42">
        <v>0.82</v>
      </c>
      <c r="L11" s="174"/>
      <c r="M11" s="9" t="str">
        <f t="shared" si="0"/>
        <v>DEOGARH</v>
      </c>
      <c r="N11" s="30">
        <f t="shared" si="1"/>
        <v>0.93</v>
      </c>
      <c r="O11" s="10">
        <f t="shared" si="2"/>
        <v>0.25</v>
      </c>
      <c r="P11" s="100"/>
      <c r="Q11" s="51" t="s">
        <v>144</v>
      </c>
      <c r="R11" s="30">
        <f t="shared" si="3"/>
        <v>0.92</v>
      </c>
      <c r="S11" s="10">
        <f t="shared" si="4"/>
        <v>0.25</v>
      </c>
      <c r="T11" s="100"/>
      <c r="U11" s="51" t="s">
        <v>144</v>
      </c>
      <c r="V11" s="30">
        <f t="shared" si="5"/>
        <v>0.92</v>
      </c>
      <c r="W11" s="10">
        <f t="shared" si="6"/>
        <v>0.25</v>
      </c>
      <c r="X11" s="100"/>
      <c r="Y11" s="51" t="s">
        <v>144</v>
      </c>
      <c r="Z11" s="30">
        <f t="shared" si="7"/>
        <v>0.88</v>
      </c>
      <c r="AA11" s="10">
        <f t="shared" si="8"/>
        <v>0.25</v>
      </c>
      <c r="AB11" s="100"/>
      <c r="AC11" s="51" t="s">
        <v>144</v>
      </c>
      <c r="AD11" s="30">
        <f t="shared" si="9"/>
        <v>0.82</v>
      </c>
      <c r="AE11" s="13">
        <f t="shared" si="10"/>
        <v>1</v>
      </c>
      <c r="AG11" s="183"/>
      <c r="AH11" s="9" t="str">
        <f t="shared" si="11"/>
        <v>DEOGARH</v>
      </c>
      <c r="AI11" s="45">
        <f t="shared" si="12"/>
        <v>0.25</v>
      </c>
      <c r="AJ11" s="45">
        <f t="shared" si="13"/>
        <v>0.25</v>
      </c>
      <c r="AK11" s="45">
        <f t="shared" si="14"/>
        <v>0.25</v>
      </c>
      <c r="AL11" s="10">
        <f t="shared" si="15"/>
        <v>0.25</v>
      </c>
      <c r="AM11" s="10">
        <f t="shared" si="16"/>
        <v>1</v>
      </c>
      <c r="AN11" s="10">
        <f t="shared" si="17"/>
        <v>2</v>
      </c>
      <c r="AO11" s="13">
        <f>IF(COUNTIF($AN$3:$AN$33,AN11)&gt;1,_xlfn.RANK.EQ(AN11,$AN$3:$AN$33)+COUNTIF(AN$3:$AN11,AN11)-1,_xlfn.RANK.EQ(AN11,$AN$3:$AN$33))</f>
        <v>19</v>
      </c>
    </row>
    <row r="12" spans="1:41" ht="14.5" x14ac:dyDescent="0.35">
      <c r="D12" s="186"/>
      <c r="E12" s="9" t="str">
        <f>'0 Composite Gap Score'!B12</f>
        <v>DHENKANAL</v>
      </c>
      <c r="F12" s="41">
        <v>0.92</v>
      </c>
      <c r="G12" s="41">
        <v>0.93</v>
      </c>
      <c r="H12" s="41">
        <v>0.9</v>
      </c>
      <c r="I12" s="41">
        <v>0.9</v>
      </c>
      <c r="J12" s="42">
        <v>0.9</v>
      </c>
      <c r="L12" s="174"/>
      <c r="M12" s="9" t="str">
        <f t="shared" si="0"/>
        <v>DHENKANAL</v>
      </c>
      <c r="N12" s="30">
        <f t="shared" si="1"/>
        <v>0.92</v>
      </c>
      <c r="O12" s="10">
        <f t="shared" si="2"/>
        <v>0.25</v>
      </c>
      <c r="P12" s="100"/>
      <c r="Q12" s="51" t="s">
        <v>145</v>
      </c>
      <c r="R12" s="30">
        <f t="shared" si="3"/>
        <v>0.93</v>
      </c>
      <c r="S12" s="10">
        <f t="shared" si="4"/>
        <v>0.25</v>
      </c>
      <c r="T12" s="100"/>
      <c r="U12" s="51" t="s">
        <v>145</v>
      </c>
      <c r="V12" s="30">
        <f t="shared" si="5"/>
        <v>0.9</v>
      </c>
      <c r="W12" s="10">
        <f t="shared" si="6"/>
        <v>0.5</v>
      </c>
      <c r="X12" s="100"/>
      <c r="Y12" s="51" t="s">
        <v>145</v>
      </c>
      <c r="Z12" s="30">
        <f t="shared" si="7"/>
        <v>0.9</v>
      </c>
      <c r="AA12" s="10">
        <f t="shared" si="8"/>
        <v>0.5</v>
      </c>
      <c r="AB12" s="100"/>
      <c r="AC12" s="51" t="s">
        <v>145</v>
      </c>
      <c r="AD12" s="30">
        <f t="shared" si="9"/>
        <v>0.9</v>
      </c>
      <c r="AE12" s="13">
        <f t="shared" si="10"/>
        <v>0.5</v>
      </c>
      <c r="AG12" s="183"/>
      <c r="AH12" s="9" t="str">
        <f t="shared" si="11"/>
        <v>DHENKANAL</v>
      </c>
      <c r="AI12" s="45">
        <f t="shared" si="12"/>
        <v>0.25</v>
      </c>
      <c r="AJ12" s="45">
        <f t="shared" si="13"/>
        <v>0.25</v>
      </c>
      <c r="AK12" s="45">
        <f t="shared" si="14"/>
        <v>0.5</v>
      </c>
      <c r="AL12" s="10">
        <f t="shared" si="15"/>
        <v>0.5</v>
      </c>
      <c r="AM12" s="10">
        <f t="shared" si="16"/>
        <v>0.5</v>
      </c>
      <c r="AN12" s="10">
        <f t="shared" si="17"/>
        <v>2</v>
      </c>
      <c r="AO12" s="13">
        <f>IF(COUNTIF($AN$3:$AN$33,AN12)&gt;1,_xlfn.RANK.EQ(AN12,$AN$3:$AN$33)+COUNTIF(AN$3:$AN12,AN12)-1,_xlfn.RANK.EQ(AN12,$AN$3:$AN$33))</f>
        <v>20</v>
      </c>
    </row>
    <row r="13" spans="1:41" ht="14.5" x14ac:dyDescent="0.35">
      <c r="D13" s="186"/>
      <c r="E13" s="9" t="str">
        <f>'0 Composite Gap Score'!B13</f>
        <v>GAJAPATI</v>
      </c>
      <c r="F13" s="41">
        <v>0.88</v>
      </c>
      <c r="G13" s="41">
        <v>0.89</v>
      </c>
      <c r="H13" s="41">
        <v>0.96</v>
      </c>
      <c r="I13" s="41">
        <v>0.96</v>
      </c>
      <c r="J13" s="42">
        <v>0.95</v>
      </c>
      <c r="L13" s="174"/>
      <c r="M13" s="9" t="str">
        <f t="shared" si="0"/>
        <v>GAJAPATI</v>
      </c>
      <c r="N13" s="30">
        <f t="shared" si="1"/>
        <v>0.88</v>
      </c>
      <c r="O13" s="10">
        <f t="shared" si="2"/>
        <v>0.25</v>
      </c>
      <c r="P13" s="100"/>
      <c r="Q13" s="51" t="s">
        <v>146</v>
      </c>
      <c r="R13" s="30">
        <f t="shared" si="3"/>
        <v>0.89</v>
      </c>
      <c r="S13" s="10">
        <f t="shared" si="4"/>
        <v>0.25</v>
      </c>
      <c r="T13" s="100"/>
      <c r="U13" s="51" t="s">
        <v>146</v>
      </c>
      <c r="V13" s="30">
        <f t="shared" si="5"/>
        <v>0.96</v>
      </c>
      <c r="W13" s="10">
        <f t="shared" si="6"/>
        <v>0.25</v>
      </c>
      <c r="X13" s="100"/>
      <c r="Y13" s="51" t="s">
        <v>146</v>
      </c>
      <c r="Z13" s="30">
        <f t="shared" si="7"/>
        <v>0.96</v>
      </c>
      <c r="AA13" s="10">
        <f t="shared" si="8"/>
        <v>0.25</v>
      </c>
      <c r="AB13" s="100"/>
      <c r="AC13" s="51" t="s">
        <v>146</v>
      </c>
      <c r="AD13" s="30">
        <f t="shared" si="9"/>
        <v>0.95</v>
      </c>
      <c r="AE13" s="13">
        <f t="shared" si="10"/>
        <v>0.25</v>
      </c>
      <c r="AG13" s="183"/>
      <c r="AH13" s="9" t="str">
        <f t="shared" si="11"/>
        <v>GAJAPATI</v>
      </c>
      <c r="AI13" s="45">
        <f t="shared" si="12"/>
        <v>0.25</v>
      </c>
      <c r="AJ13" s="45">
        <f t="shared" si="13"/>
        <v>0.25</v>
      </c>
      <c r="AK13" s="45">
        <f t="shared" si="14"/>
        <v>0.25</v>
      </c>
      <c r="AL13" s="10">
        <f t="shared" si="15"/>
        <v>0.25</v>
      </c>
      <c r="AM13" s="10">
        <f t="shared" si="16"/>
        <v>0.25</v>
      </c>
      <c r="AN13" s="10">
        <f t="shared" si="17"/>
        <v>1.25</v>
      </c>
      <c r="AO13" s="13">
        <f>IF(COUNTIF($AN$3:$AN$33,AN13)&gt;1,_xlfn.RANK.EQ(AN13,$AN$3:$AN$33)+COUNTIF(AN$3:$AN13,AN13)-1,_xlfn.RANK.EQ(AN13,$AN$3:$AN$33))</f>
        <v>29</v>
      </c>
    </row>
    <row r="14" spans="1:41" ht="14.5" x14ac:dyDescent="0.35">
      <c r="D14" s="186"/>
      <c r="E14" s="9" t="str">
        <f>'0 Composite Gap Score'!B14</f>
        <v>GANJAM</v>
      </c>
      <c r="F14" s="41">
        <v>0.86</v>
      </c>
      <c r="G14" s="41">
        <v>0.86</v>
      </c>
      <c r="H14" s="41">
        <v>0.84</v>
      </c>
      <c r="I14" s="41">
        <v>0.88</v>
      </c>
      <c r="J14" s="42">
        <v>0.9</v>
      </c>
      <c r="L14" s="174"/>
      <c r="M14" s="9" t="str">
        <f t="shared" si="0"/>
        <v>GANJAM</v>
      </c>
      <c r="N14" s="30">
        <f t="shared" si="1"/>
        <v>0.86</v>
      </c>
      <c r="O14" s="10">
        <f t="shared" si="2"/>
        <v>1</v>
      </c>
      <c r="P14" s="100"/>
      <c r="Q14" s="51" t="s">
        <v>147</v>
      </c>
      <c r="R14" s="30">
        <f t="shared" si="3"/>
        <v>0.86</v>
      </c>
      <c r="S14" s="10">
        <f t="shared" si="4"/>
        <v>1</v>
      </c>
      <c r="T14" s="100"/>
      <c r="U14" s="51" t="s">
        <v>147</v>
      </c>
      <c r="V14" s="30">
        <f t="shared" si="5"/>
        <v>0.84</v>
      </c>
      <c r="W14" s="10">
        <f t="shared" si="6"/>
        <v>1</v>
      </c>
      <c r="X14" s="100"/>
      <c r="Y14" s="51" t="s">
        <v>147</v>
      </c>
      <c r="Z14" s="30">
        <f t="shared" si="7"/>
        <v>0.88</v>
      </c>
      <c r="AA14" s="10">
        <f t="shared" si="8"/>
        <v>0.25</v>
      </c>
      <c r="AB14" s="100"/>
      <c r="AC14" s="51" t="s">
        <v>147</v>
      </c>
      <c r="AD14" s="30">
        <f t="shared" si="9"/>
        <v>0.9</v>
      </c>
      <c r="AE14" s="13">
        <f t="shared" si="10"/>
        <v>0.5</v>
      </c>
      <c r="AG14" s="183"/>
      <c r="AH14" s="9" t="str">
        <f t="shared" si="11"/>
        <v>GANJAM</v>
      </c>
      <c r="AI14" s="45">
        <f t="shared" si="12"/>
        <v>1</v>
      </c>
      <c r="AJ14" s="45">
        <f t="shared" si="13"/>
        <v>1</v>
      </c>
      <c r="AK14" s="45">
        <f t="shared" si="14"/>
        <v>1</v>
      </c>
      <c r="AL14" s="10">
        <f t="shared" si="15"/>
        <v>0.25</v>
      </c>
      <c r="AM14" s="10">
        <f t="shared" si="16"/>
        <v>0.5</v>
      </c>
      <c r="AN14" s="10">
        <f t="shared" si="17"/>
        <v>3.75</v>
      </c>
      <c r="AO14" s="13">
        <f>IF(COUNTIF($AN$3:$AN$33,AN14)&gt;1,_xlfn.RANK.EQ(AN14,$AN$3:$AN$33)+COUNTIF(AN$3:$AN14,AN14)-1,_xlfn.RANK.EQ(AN14,$AN$3:$AN$33))</f>
        <v>3</v>
      </c>
    </row>
    <row r="15" spans="1:41" ht="14.5" x14ac:dyDescent="0.35">
      <c r="D15" s="186"/>
      <c r="E15" s="9" t="str">
        <f>'0 Composite Gap Score'!B15</f>
        <v>JAGATSINGHAPUR</v>
      </c>
      <c r="F15" s="41">
        <v>0.92</v>
      </c>
      <c r="G15" s="41">
        <v>0.91</v>
      </c>
      <c r="H15" s="41">
        <v>0.89</v>
      </c>
      <c r="I15" s="41">
        <v>0.91</v>
      </c>
      <c r="J15" s="42">
        <v>0.91</v>
      </c>
      <c r="L15" s="174"/>
      <c r="M15" s="9" t="str">
        <f t="shared" si="0"/>
        <v>JAGATSINGHAPUR</v>
      </c>
      <c r="N15" s="30">
        <f t="shared" si="1"/>
        <v>0.92</v>
      </c>
      <c r="O15" s="10">
        <f t="shared" si="2"/>
        <v>0.25</v>
      </c>
      <c r="P15" s="100"/>
      <c r="Q15" s="51" t="s">
        <v>148</v>
      </c>
      <c r="R15" s="30">
        <f t="shared" si="3"/>
        <v>0.91</v>
      </c>
      <c r="S15" s="10">
        <f t="shared" si="4"/>
        <v>0.25</v>
      </c>
      <c r="T15" s="100"/>
      <c r="U15" s="51" t="s">
        <v>148</v>
      </c>
      <c r="V15" s="30">
        <f t="shared" si="5"/>
        <v>0.89</v>
      </c>
      <c r="W15" s="10">
        <f t="shared" si="6"/>
        <v>0.5</v>
      </c>
      <c r="X15" s="100"/>
      <c r="Y15" s="51" t="s">
        <v>148</v>
      </c>
      <c r="Z15" s="30">
        <f t="shared" si="7"/>
        <v>0.91</v>
      </c>
      <c r="AA15" s="10">
        <f t="shared" si="8"/>
        <v>0.5</v>
      </c>
      <c r="AB15" s="100"/>
      <c r="AC15" s="51" t="s">
        <v>148</v>
      </c>
      <c r="AD15" s="30">
        <f t="shared" si="9"/>
        <v>0.91</v>
      </c>
      <c r="AE15" s="13">
        <f t="shared" si="10"/>
        <v>0.5</v>
      </c>
      <c r="AG15" s="183"/>
      <c r="AH15" s="9" t="str">
        <f t="shared" si="11"/>
        <v>JAGATSINGHAPUR</v>
      </c>
      <c r="AI15" s="45">
        <f t="shared" si="12"/>
        <v>0.25</v>
      </c>
      <c r="AJ15" s="45">
        <f t="shared" si="13"/>
        <v>0.25</v>
      </c>
      <c r="AK15" s="45">
        <f t="shared" si="14"/>
        <v>0.5</v>
      </c>
      <c r="AL15" s="10">
        <f t="shared" si="15"/>
        <v>0.5</v>
      </c>
      <c r="AM15" s="10">
        <f t="shared" si="16"/>
        <v>0.5</v>
      </c>
      <c r="AN15" s="10">
        <f t="shared" si="17"/>
        <v>2</v>
      </c>
      <c r="AO15" s="13">
        <f>IF(COUNTIF($AN$3:$AN$33,AN15)&gt;1,_xlfn.RANK.EQ(AN15,$AN$3:$AN$33)+COUNTIF(AN$3:$AN15,AN15)-1,_xlfn.RANK.EQ(AN15,$AN$3:$AN$33))</f>
        <v>21</v>
      </c>
    </row>
    <row r="16" spans="1:41" ht="14.5" x14ac:dyDescent="0.35">
      <c r="D16" s="186"/>
      <c r="E16" s="9" t="str">
        <f>'0 Composite Gap Score'!B16</f>
        <v>JAJAPUR</v>
      </c>
      <c r="F16" s="41">
        <v>0.9</v>
      </c>
      <c r="G16" s="41">
        <v>0.88</v>
      </c>
      <c r="H16" s="41">
        <v>0.85</v>
      </c>
      <c r="I16" s="41">
        <v>0.89</v>
      </c>
      <c r="J16" s="42">
        <v>0.88</v>
      </c>
      <c r="L16" s="174"/>
      <c r="M16" s="9" t="str">
        <f t="shared" si="0"/>
        <v>JAJAPUR</v>
      </c>
      <c r="N16" s="30">
        <f t="shared" si="1"/>
        <v>0.9</v>
      </c>
      <c r="O16" s="10">
        <f t="shared" si="2"/>
        <v>0.5</v>
      </c>
      <c r="P16" s="100"/>
      <c r="Q16" s="51" t="s">
        <v>149</v>
      </c>
      <c r="R16" s="30">
        <f t="shared" si="3"/>
        <v>0.88</v>
      </c>
      <c r="S16" s="10">
        <f t="shared" si="4"/>
        <v>0.25</v>
      </c>
      <c r="T16" s="100"/>
      <c r="U16" s="51" t="s">
        <v>149</v>
      </c>
      <c r="V16" s="30">
        <f t="shared" si="5"/>
        <v>0.85</v>
      </c>
      <c r="W16" s="10">
        <f t="shared" si="6"/>
        <v>1</v>
      </c>
      <c r="X16" s="100"/>
      <c r="Y16" s="51" t="s">
        <v>149</v>
      </c>
      <c r="Z16" s="30">
        <f t="shared" si="7"/>
        <v>0.89</v>
      </c>
      <c r="AA16" s="10">
        <f t="shared" si="8"/>
        <v>0.25</v>
      </c>
      <c r="AB16" s="100"/>
      <c r="AC16" s="51" t="s">
        <v>149</v>
      </c>
      <c r="AD16" s="30">
        <f t="shared" si="9"/>
        <v>0.88</v>
      </c>
      <c r="AE16" s="13">
        <f t="shared" si="10"/>
        <v>0.25</v>
      </c>
      <c r="AG16" s="183"/>
      <c r="AH16" s="9" t="str">
        <f t="shared" si="11"/>
        <v>JAJAPUR</v>
      </c>
      <c r="AI16" s="45">
        <f t="shared" si="12"/>
        <v>0.5</v>
      </c>
      <c r="AJ16" s="45">
        <f t="shared" si="13"/>
        <v>0.25</v>
      </c>
      <c r="AK16" s="45">
        <f t="shared" si="14"/>
        <v>1</v>
      </c>
      <c r="AL16" s="10">
        <f t="shared" si="15"/>
        <v>0.25</v>
      </c>
      <c r="AM16" s="10">
        <f t="shared" si="16"/>
        <v>0.25</v>
      </c>
      <c r="AN16" s="10">
        <f t="shared" si="17"/>
        <v>2.25</v>
      </c>
      <c r="AO16" s="13">
        <f>IF(COUNTIF($AN$3:$AN$33,AN16)&gt;1,_xlfn.RANK.EQ(AN16,$AN$3:$AN$33)+COUNTIF(AN$3:$AN16,AN16)-1,_xlfn.RANK.EQ(AN16,$AN$3:$AN$33))</f>
        <v>11</v>
      </c>
    </row>
    <row r="17" spans="4:41" ht="14.5" x14ac:dyDescent="0.35">
      <c r="D17" s="186"/>
      <c r="E17" s="9" t="str">
        <f>'0 Composite Gap Score'!B17</f>
        <v>JHARSUGUDA</v>
      </c>
      <c r="F17" s="41">
        <v>0.88</v>
      </c>
      <c r="G17" s="41">
        <v>0.86</v>
      </c>
      <c r="H17" s="41">
        <v>0.89</v>
      </c>
      <c r="I17" s="41">
        <v>0.92</v>
      </c>
      <c r="J17" s="42">
        <v>0.93</v>
      </c>
      <c r="L17" s="174"/>
      <c r="M17" s="9" t="str">
        <f t="shared" si="0"/>
        <v>JHARSUGUDA</v>
      </c>
      <c r="N17" s="30">
        <f t="shared" si="1"/>
        <v>0.88</v>
      </c>
      <c r="O17" s="10">
        <f t="shared" si="2"/>
        <v>0.25</v>
      </c>
      <c r="P17" s="100"/>
      <c r="Q17" s="51" t="s">
        <v>150</v>
      </c>
      <c r="R17" s="30">
        <f t="shared" si="3"/>
        <v>0.86</v>
      </c>
      <c r="S17" s="10">
        <f t="shared" si="4"/>
        <v>1</v>
      </c>
      <c r="T17" s="100"/>
      <c r="U17" s="51" t="s">
        <v>150</v>
      </c>
      <c r="V17" s="30">
        <f t="shared" si="5"/>
        <v>0.89</v>
      </c>
      <c r="W17" s="10">
        <f t="shared" si="6"/>
        <v>0.5</v>
      </c>
      <c r="X17" s="100"/>
      <c r="Y17" s="51" t="s">
        <v>150</v>
      </c>
      <c r="Z17" s="30">
        <f t="shared" si="7"/>
        <v>0.92</v>
      </c>
      <c r="AA17" s="10">
        <f t="shared" si="8"/>
        <v>0.25</v>
      </c>
      <c r="AB17" s="100"/>
      <c r="AC17" s="51" t="s">
        <v>150</v>
      </c>
      <c r="AD17" s="30">
        <f t="shared" si="9"/>
        <v>0.93</v>
      </c>
      <c r="AE17" s="13">
        <f t="shared" si="10"/>
        <v>0.25</v>
      </c>
      <c r="AG17" s="183"/>
      <c r="AH17" s="9" t="str">
        <f t="shared" si="11"/>
        <v>JHARSUGUDA</v>
      </c>
      <c r="AI17" s="45">
        <f t="shared" si="12"/>
        <v>0.25</v>
      </c>
      <c r="AJ17" s="45">
        <f t="shared" si="13"/>
        <v>1</v>
      </c>
      <c r="AK17" s="45">
        <f t="shared" si="14"/>
        <v>0.5</v>
      </c>
      <c r="AL17" s="10">
        <f t="shared" si="15"/>
        <v>0.25</v>
      </c>
      <c r="AM17" s="10">
        <f t="shared" si="16"/>
        <v>0.25</v>
      </c>
      <c r="AN17" s="10">
        <f t="shared" si="17"/>
        <v>2.25</v>
      </c>
      <c r="AO17" s="13">
        <f>IF(COUNTIF($AN$3:$AN$33,AN17)&gt;1,_xlfn.RANK.EQ(AN17,$AN$3:$AN$33)+COUNTIF(AN$3:$AN17,AN17)-1,_xlfn.RANK.EQ(AN17,$AN$3:$AN$33))</f>
        <v>12</v>
      </c>
    </row>
    <row r="18" spans="4:41" ht="14.5" x14ac:dyDescent="0.35">
      <c r="D18" s="186"/>
      <c r="E18" s="9" t="str">
        <f>'0 Composite Gap Score'!B18</f>
        <v>KALAHANDI</v>
      </c>
      <c r="F18" s="41">
        <v>0.83</v>
      </c>
      <c r="G18" s="41">
        <v>0.86</v>
      </c>
      <c r="H18" s="41">
        <v>0.87</v>
      </c>
      <c r="I18" s="41">
        <v>0.88</v>
      </c>
      <c r="J18" s="42">
        <v>0.89</v>
      </c>
      <c r="L18" s="174"/>
      <c r="M18" s="9" t="str">
        <f t="shared" si="0"/>
        <v>KALAHANDI</v>
      </c>
      <c r="N18" s="30">
        <f t="shared" si="1"/>
        <v>0.83</v>
      </c>
      <c r="O18" s="10">
        <f t="shared" si="2"/>
        <v>1</v>
      </c>
      <c r="P18" s="100"/>
      <c r="Q18" s="51" t="s">
        <v>151</v>
      </c>
      <c r="R18" s="30">
        <f t="shared" si="3"/>
        <v>0.86</v>
      </c>
      <c r="S18" s="10">
        <f t="shared" si="4"/>
        <v>1</v>
      </c>
      <c r="T18" s="100"/>
      <c r="U18" s="51" t="s">
        <v>151</v>
      </c>
      <c r="V18" s="30">
        <f t="shared" si="5"/>
        <v>0.87</v>
      </c>
      <c r="W18" s="10">
        <f t="shared" si="6"/>
        <v>1</v>
      </c>
      <c r="X18" s="100"/>
      <c r="Y18" s="51" t="s">
        <v>151</v>
      </c>
      <c r="Z18" s="30">
        <f t="shared" si="7"/>
        <v>0.88</v>
      </c>
      <c r="AA18" s="10">
        <f t="shared" si="8"/>
        <v>0.25</v>
      </c>
      <c r="AB18" s="100"/>
      <c r="AC18" s="51" t="s">
        <v>151</v>
      </c>
      <c r="AD18" s="30">
        <f t="shared" si="9"/>
        <v>0.89</v>
      </c>
      <c r="AE18" s="13">
        <f t="shared" si="10"/>
        <v>0.25</v>
      </c>
      <c r="AG18" s="183"/>
      <c r="AH18" s="9" t="str">
        <f t="shared" si="11"/>
        <v>KALAHANDI</v>
      </c>
      <c r="AI18" s="45">
        <f t="shared" si="12"/>
        <v>1</v>
      </c>
      <c r="AJ18" s="45">
        <f t="shared" si="13"/>
        <v>1</v>
      </c>
      <c r="AK18" s="45">
        <f t="shared" si="14"/>
        <v>1</v>
      </c>
      <c r="AL18" s="10">
        <f t="shared" si="15"/>
        <v>0.25</v>
      </c>
      <c r="AM18" s="10">
        <f t="shared" si="16"/>
        <v>0.25</v>
      </c>
      <c r="AN18" s="10">
        <f t="shared" si="17"/>
        <v>3.5</v>
      </c>
      <c r="AO18" s="13">
        <f>IF(COUNTIF($AN$3:$AN$33,AN18)&gt;1,_xlfn.RANK.EQ(AN18,$AN$3:$AN$33)+COUNTIF(AN$3:$AN18,AN18)-1,_xlfn.RANK.EQ(AN18,$AN$3:$AN$33))</f>
        <v>4</v>
      </c>
    </row>
    <row r="19" spans="4:41" ht="14.5" x14ac:dyDescent="0.35">
      <c r="D19" s="186"/>
      <c r="E19" s="9" t="str">
        <f>'0 Composite Gap Score'!B19</f>
        <v>KANDHAMAL</v>
      </c>
      <c r="F19" s="41">
        <v>0.87</v>
      </c>
      <c r="G19" s="41">
        <v>0.88</v>
      </c>
      <c r="H19" s="41">
        <v>0.89</v>
      </c>
      <c r="I19" s="41">
        <v>0.88</v>
      </c>
      <c r="J19" s="42">
        <v>0.9</v>
      </c>
      <c r="L19" s="174"/>
      <c r="M19" s="9" t="str">
        <f t="shared" si="0"/>
        <v>KANDHAMAL</v>
      </c>
      <c r="N19" s="30">
        <f t="shared" si="1"/>
        <v>0.87</v>
      </c>
      <c r="O19" s="10">
        <f t="shared" si="2"/>
        <v>0.25</v>
      </c>
      <c r="P19" s="100"/>
      <c r="Q19" s="51" t="s">
        <v>152</v>
      </c>
      <c r="R19" s="30">
        <f t="shared" si="3"/>
        <v>0.88</v>
      </c>
      <c r="S19" s="10">
        <f t="shared" si="4"/>
        <v>0.25</v>
      </c>
      <c r="T19" s="100"/>
      <c r="U19" s="51" t="s">
        <v>152</v>
      </c>
      <c r="V19" s="30">
        <f t="shared" si="5"/>
        <v>0.89</v>
      </c>
      <c r="W19" s="10">
        <f t="shared" si="6"/>
        <v>0.5</v>
      </c>
      <c r="X19" s="100"/>
      <c r="Y19" s="51" t="s">
        <v>152</v>
      </c>
      <c r="Z19" s="30">
        <f t="shared" si="7"/>
        <v>0.88</v>
      </c>
      <c r="AA19" s="10">
        <f t="shared" si="8"/>
        <v>0.25</v>
      </c>
      <c r="AB19" s="100"/>
      <c r="AC19" s="51" t="s">
        <v>152</v>
      </c>
      <c r="AD19" s="30">
        <f t="shared" si="9"/>
        <v>0.9</v>
      </c>
      <c r="AE19" s="13">
        <f t="shared" si="10"/>
        <v>0.5</v>
      </c>
      <c r="AG19" s="183"/>
      <c r="AH19" s="9" t="str">
        <f t="shared" si="11"/>
        <v>KANDHAMAL</v>
      </c>
      <c r="AI19" s="45">
        <f t="shared" si="12"/>
        <v>0.25</v>
      </c>
      <c r="AJ19" s="45">
        <f t="shared" si="13"/>
        <v>0.25</v>
      </c>
      <c r="AK19" s="45">
        <f t="shared" si="14"/>
        <v>0.5</v>
      </c>
      <c r="AL19" s="10">
        <f t="shared" si="15"/>
        <v>0.25</v>
      </c>
      <c r="AM19" s="10">
        <f t="shared" si="16"/>
        <v>0.5</v>
      </c>
      <c r="AN19" s="10">
        <f t="shared" si="17"/>
        <v>1.75</v>
      </c>
      <c r="AO19" s="13">
        <f>IF(COUNTIF($AN$3:$AN$33,AN19)&gt;1,_xlfn.RANK.EQ(AN19,$AN$3:$AN$33)+COUNTIF(AN$3:$AN19,AN19)-1,_xlfn.RANK.EQ(AN19,$AN$3:$AN$33))</f>
        <v>24</v>
      </c>
    </row>
    <row r="20" spans="4:41" ht="14.5" x14ac:dyDescent="0.35">
      <c r="D20" s="186"/>
      <c r="E20" s="9" t="str">
        <f>'0 Composite Gap Score'!B20</f>
        <v>KENDRAPARA</v>
      </c>
      <c r="F20" s="41">
        <v>0.94</v>
      </c>
      <c r="G20" s="41">
        <v>0.92</v>
      </c>
      <c r="H20" s="41">
        <v>0.94</v>
      </c>
      <c r="I20" s="41">
        <v>0.94</v>
      </c>
      <c r="J20" s="42">
        <v>0.93</v>
      </c>
      <c r="L20" s="174"/>
      <c r="M20" s="9" t="str">
        <f t="shared" si="0"/>
        <v>KENDRAPARA</v>
      </c>
      <c r="N20" s="30">
        <f t="shared" si="1"/>
        <v>0.94</v>
      </c>
      <c r="O20" s="10">
        <f t="shared" si="2"/>
        <v>0.25</v>
      </c>
      <c r="P20" s="100"/>
      <c r="Q20" s="51" t="s">
        <v>153</v>
      </c>
      <c r="R20" s="30">
        <f t="shared" si="3"/>
        <v>0.92</v>
      </c>
      <c r="S20" s="10">
        <f t="shared" si="4"/>
        <v>0.25</v>
      </c>
      <c r="T20" s="100"/>
      <c r="U20" s="51" t="s">
        <v>153</v>
      </c>
      <c r="V20" s="30">
        <f t="shared" si="5"/>
        <v>0.94</v>
      </c>
      <c r="W20" s="10">
        <f t="shared" si="6"/>
        <v>0.25</v>
      </c>
      <c r="X20" s="100"/>
      <c r="Y20" s="51" t="s">
        <v>153</v>
      </c>
      <c r="Z20" s="30">
        <f t="shared" si="7"/>
        <v>0.94</v>
      </c>
      <c r="AA20" s="10">
        <f t="shared" si="8"/>
        <v>0.25</v>
      </c>
      <c r="AB20" s="100"/>
      <c r="AC20" s="51" t="s">
        <v>153</v>
      </c>
      <c r="AD20" s="30">
        <f t="shared" si="9"/>
        <v>0.93</v>
      </c>
      <c r="AE20" s="13">
        <f t="shared" si="10"/>
        <v>0.25</v>
      </c>
      <c r="AG20" s="183"/>
      <c r="AH20" s="9" t="str">
        <f t="shared" si="11"/>
        <v>KENDRAPARA</v>
      </c>
      <c r="AI20" s="45">
        <f t="shared" si="12"/>
        <v>0.25</v>
      </c>
      <c r="AJ20" s="45">
        <f t="shared" si="13"/>
        <v>0.25</v>
      </c>
      <c r="AK20" s="45">
        <f t="shared" si="14"/>
        <v>0.25</v>
      </c>
      <c r="AL20" s="10">
        <f t="shared" si="15"/>
        <v>0.25</v>
      </c>
      <c r="AM20" s="10">
        <f t="shared" si="16"/>
        <v>0.25</v>
      </c>
      <c r="AN20" s="10">
        <f t="shared" si="17"/>
        <v>1.25</v>
      </c>
      <c r="AO20" s="13">
        <f>IF(COUNTIF($AN$3:$AN$33,AN20)&gt;1,_xlfn.RANK.EQ(AN20,$AN$3:$AN$33)+COUNTIF(AN$3:$AN20,AN20)-1,_xlfn.RANK.EQ(AN20,$AN$3:$AN$33))</f>
        <v>30</v>
      </c>
    </row>
    <row r="21" spans="4:41" ht="14.5" x14ac:dyDescent="0.35">
      <c r="D21" s="186"/>
      <c r="E21" s="9" t="str">
        <f>'0 Composite Gap Score'!B21</f>
        <v>KENDUJHAR</v>
      </c>
      <c r="F21" s="41">
        <v>0.85</v>
      </c>
      <c r="G21" s="41">
        <v>0.86</v>
      </c>
      <c r="H21" s="41">
        <v>0.85</v>
      </c>
      <c r="I21" s="41">
        <v>0.83</v>
      </c>
      <c r="J21" s="42">
        <v>0.84</v>
      </c>
      <c r="L21" s="174"/>
      <c r="M21" s="9" t="str">
        <f t="shared" si="0"/>
        <v>KENDUJHAR</v>
      </c>
      <c r="N21" s="30">
        <f t="shared" si="1"/>
        <v>0.85</v>
      </c>
      <c r="O21" s="10">
        <f t="shared" si="2"/>
        <v>1</v>
      </c>
      <c r="P21" s="100"/>
      <c r="Q21" s="51" t="s">
        <v>154</v>
      </c>
      <c r="R21" s="30">
        <f t="shared" si="3"/>
        <v>0.86</v>
      </c>
      <c r="S21" s="10">
        <f t="shared" si="4"/>
        <v>1</v>
      </c>
      <c r="T21" s="100"/>
      <c r="U21" s="51" t="s">
        <v>154</v>
      </c>
      <c r="V21" s="30">
        <f t="shared" si="5"/>
        <v>0.85</v>
      </c>
      <c r="W21" s="10">
        <f t="shared" si="6"/>
        <v>1</v>
      </c>
      <c r="X21" s="100"/>
      <c r="Y21" s="51" t="s">
        <v>154</v>
      </c>
      <c r="Z21" s="30">
        <f t="shared" si="7"/>
        <v>0.83</v>
      </c>
      <c r="AA21" s="10">
        <f t="shared" si="8"/>
        <v>1</v>
      </c>
      <c r="AB21" s="100"/>
      <c r="AC21" s="51" t="s">
        <v>154</v>
      </c>
      <c r="AD21" s="30">
        <f t="shared" si="9"/>
        <v>0.84</v>
      </c>
      <c r="AE21" s="13">
        <f t="shared" si="10"/>
        <v>1</v>
      </c>
      <c r="AG21" s="183"/>
      <c r="AH21" s="9" t="str">
        <f t="shared" si="11"/>
        <v>KENDUJHAR</v>
      </c>
      <c r="AI21" s="45">
        <f t="shared" si="12"/>
        <v>1</v>
      </c>
      <c r="AJ21" s="45">
        <f t="shared" si="13"/>
        <v>1</v>
      </c>
      <c r="AK21" s="45">
        <f t="shared" si="14"/>
        <v>1</v>
      </c>
      <c r="AL21" s="10">
        <f t="shared" si="15"/>
        <v>1</v>
      </c>
      <c r="AM21" s="10">
        <f t="shared" si="16"/>
        <v>1</v>
      </c>
      <c r="AN21" s="10">
        <f t="shared" si="17"/>
        <v>5</v>
      </c>
      <c r="AO21" s="13">
        <f>IF(COUNTIF($AN$3:$AN$33,AN21)&gt;1,_xlfn.RANK.EQ(AN21,$AN$3:$AN$33)+COUNTIF(AN$3:$AN21,AN21)-1,_xlfn.RANK.EQ(AN21,$AN$3:$AN$33))</f>
        <v>2</v>
      </c>
    </row>
    <row r="22" spans="4:41" ht="14.5" x14ac:dyDescent="0.35">
      <c r="D22" s="186"/>
      <c r="E22" s="9" t="str">
        <f>'0 Composite Gap Score'!B22</f>
        <v>KHORDHA</v>
      </c>
      <c r="F22" s="41">
        <v>0.9</v>
      </c>
      <c r="G22" s="41">
        <v>0.9</v>
      </c>
      <c r="H22" s="41">
        <v>0.9</v>
      </c>
      <c r="I22" s="41">
        <v>0.92</v>
      </c>
      <c r="J22" s="42">
        <v>0.91</v>
      </c>
      <c r="L22" s="174"/>
      <c r="M22" s="9" t="str">
        <f t="shared" si="0"/>
        <v>KHORDHA</v>
      </c>
      <c r="N22" s="30">
        <f t="shared" si="1"/>
        <v>0.9</v>
      </c>
      <c r="O22" s="10">
        <f t="shared" si="2"/>
        <v>0.5</v>
      </c>
      <c r="P22" s="100"/>
      <c r="Q22" s="51" t="s">
        <v>155</v>
      </c>
      <c r="R22" s="30">
        <f t="shared" si="3"/>
        <v>0.9</v>
      </c>
      <c r="S22" s="10">
        <f t="shared" si="4"/>
        <v>0.5</v>
      </c>
      <c r="T22" s="100"/>
      <c r="U22" s="51" t="s">
        <v>155</v>
      </c>
      <c r="V22" s="30">
        <f t="shared" si="5"/>
        <v>0.9</v>
      </c>
      <c r="W22" s="10">
        <f t="shared" si="6"/>
        <v>0.5</v>
      </c>
      <c r="X22" s="100"/>
      <c r="Y22" s="51" t="s">
        <v>155</v>
      </c>
      <c r="Z22" s="30">
        <f t="shared" si="7"/>
        <v>0.92</v>
      </c>
      <c r="AA22" s="10">
        <f t="shared" si="8"/>
        <v>0.25</v>
      </c>
      <c r="AB22" s="100"/>
      <c r="AC22" s="51" t="s">
        <v>155</v>
      </c>
      <c r="AD22" s="30">
        <f t="shared" si="9"/>
        <v>0.91</v>
      </c>
      <c r="AE22" s="13">
        <f t="shared" si="10"/>
        <v>0.5</v>
      </c>
      <c r="AG22" s="183"/>
      <c r="AH22" s="9" t="str">
        <f t="shared" si="11"/>
        <v>KHORDHA</v>
      </c>
      <c r="AI22" s="45">
        <f t="shared" si="12"/>
        <v>0.5</v>
      </c>
      <c r="AJ22" s="45">
        <f t="shared" si="13"/>
        <v>0.5</v>
      </c>
      <c r="AK22" s="45">
        <f t="shared" si="14"/>
        <v>0.5</v>
      </c>
      <c r="AL22" s="10">
        <f t="shared" si="15"/>
        <v>0.25</v>
      </c>
      <c r="AM22" s="10">
        <f t="shared" si="16"/>
        <v>0.5</v>
      </c>
      <c r="AN22" s="10">
        <f t="shared" si="17"/>
        <v>2.25</v>
      </c>
      <c r="AO22" s="13">
        <f>IF(COUNTIF($AN$3:$AN$33,AN22)&gt;1,_xlfn.RANK.EQ(AN22,$AN$3:$AN$33)+COUNTIF(AN$3:$AN22,AN22)-1,_xlfn.RANK.EQ(AN22,$AN$3:$AN$33))</f>
        <v>13</v>
      </c>
    </row>
    <row r="23" spans="4:41" ht="14.5" x14ac:dyDescent="0.35">
      <c r="D23" s="186"/>
      <c r="E23" s="9" t="str">
        <f>'0 Composite Gap Score'!B23</f>
        <v>KORAPUT</v>
      </c>
      <c r="F23" s="41">
        <v>0.89</v>
      </c>
      <c r="G23" s="41">
        <v>0.91</v>
      </c>
      <c r="H23" s="41">
        <v>0.93</v>
      </c>
      <c r="I23" s="41">
        <v>0.95</v>
      </c>
      <c r="J23" s="42">
        <v>0.93</v>
      </c>
      <c r="L23" s="174"/>
      <c r="M23" s="9" t="str">
        <f t="shared" si="0"/>
        <v>KORAPUT</v>
      </c>
      <c r="N23" s="30">
        <f t="shared" si="1"/>
        <v>0.89</v>
      </c>
      <c r="O23" s="10">
        <f t="shared" si="2"/>
        <v>0.25</v>
      </c>
      <c r="P23" s="100"/>
      <c r="Q23" s="51" t="s">
        <v>156</v>
      </c>
      <c r="R23" s="30">
        <f t="shared" si="3"/>
        <v>0.91</v>
      </c>
      <c r="S23" s="10">
        <f t="shared" si="4"/>
        <v>0.25</v>
      </c>
      <c r="T23" s="100"/>
      <c r="U23" s="51" t="s">
        <v>156</v>
      </c>
      <c r="V23" s="30">
        <f t="shared" si="5"/>
        <v>0.93</v>
      </c>
      <c r="W23" s="10">
        <f t="shared" si="6"/>
        <v>0.25</v>
      </c>
      <c r="X23" s="100"/>
      <c r="Y23" s="51" t="s">
        <v>156</v>
      </c>
      <c r="Z23" s="30">
        <f t="shared" si="7"/>
        <v>0.95</v>
      </c>
      <c r="AA23" s="10">
        <f t="shared" si="8"/>
        <v>0.25</v>
      </c>
      <c r="AB23" s="100"/>
      <c r="AC23" s="51" t="s">
        <v>156</v>
      </c>
      <c r="AD23" s="30">
        <f t="shared" si="9"/>
        <v>0.93</v>
      </c>
      <c r="AE23" s="13">
        <f t="shared" si="10"/>
        <v>0.25</v>
      </c>
      <c r="AG23" s="183"/>
      <c r="AH23" s="9" t="str">
        <f t="shared" si="11"/>
        <v>KORAPUT</v>
      </c>
      <c r="AI23" s="45">
        <f t="shared" si="12"/>
        <v>0.25</v>
      </c>
      <c r="AJ23" s="45">
        <f t="shared" si="13"/>
        <v>0.25</v>
      </c>
      <c r="AK23" s="45">
        <f t="shared" si="14"/>
        <v>0.25</v>
      </c>
      <c r="AL23" s="10">
        <f t="shared" si="15"/>
        <v>0.25</v>
      </c>
      <c r="AM23" s="10">
        <f t="shared" si="16"/>
        <v>0.25</v>
      </c>
      <c r="AN23" s="10">
        <f t="shared" si="17"/>
        <v>1.25</v>
      </c>
      <c r="AO23" s="13">
        <f>IF(COUNTIF($AN$3:$AN$33,AN23)&gt;1,_xlfn.RANK.EQ(AN23,$AN$3:$AN$33)+COUNTIF(AN$3:$AN23,AN23)-1,_xlfn.RANK.EQ(AN23,$AN$3:$AN$33))</f>
        <v>31</v>
      </c>
    </row>
    <row r="24" spans="4:41" ht="14.5" x14ac:dyDescent="0.35">
      <c r="D24" s="186"/>
      <c r="E24" s="9" t="str">
        <f>'0 Composite Gap Score'!B24</f>
        <v>MALKANGIRI</v>
      </c>
      <c r="F24" s="41">
        <v>0.91</v>
      </c>
      <c r="G24" s="41">
        <v>0.92</v>
      </c>
      <c r="H24" s="41">
        <v>0.91</v>
      </c>
      <c r="I24" s="41">
        <v>0.92</v>
      </c>
      <c r="J24" s="42">
        <v>0.92</v>
      </c>
      <c r="L24" s="174"/>
      <c r="M24" s="9" t="str">
        <f t="shared" si="0"/>
        <v>MALKANGIRI</v>
      </c>
      <c r="N24" s="30">
        <f t="shared" si="1"/>
        <v>0.91</v>
      </c>
      <c r="O24" s="10">
        <f t="shared" si="2"/>
        <v>0.5</v>
      </c>
      <c r="P24" s="100"/>
      <c r="Q24" s="51" t="s">
        <v>157</v>
      </c>
      <c r="R24" s="30">
        <f t="shared" si="3"/>
        <v>0.92</v>
      </c>
      <c r="S24" s="10">
        <f t="shared" si="4"/>
        <v>0.25</v>
      </c>
      <c r="T24" s="100"/>
      <c r="U24" s="51" t="s">
        <v>157</v>
      </c>
      <c r="V24" s="30">
        <f t="shared" si="5"/>
        <v>0.91</v>
      </c>
      <c r="W24" s="10">
        <f t="shared" si="6"/>
        <v>0.25</v>
      </c>
      <c r="X24" s="100"/>
      <c r="Y24" s="51" t="s">
        <v>157</v>
      </c>
      <c r="Z24" s="30">
        <f t="shared" si="7"/>
        <v>0.92</v>
      </c>
      <c r="AA24" s="10">
        <f t="shared" si="8"/>
        <v>0.25</v>
      </c>
      <c r="AB24" s="100"/>
      <c r="AC24" s="51" t="s">
        <v>157</v>
      </c>
      <c r="AD24" s="30">
        <f t="shared" si="9"/>
        <v>0.92</v>
      </c>
      <c r="AE24" s="13">
        <f t="shared" si="10"/>
        <v>0.25</v>
      </c>
      <c r="AG24" s="183"/>
      <c r="AH24" s="9" t="str">
        <f t="shared" si="11"/>
        <v>MALKANGIRI</v>
      </c>
      <c r="AI24" s="45">
        <f t="shared" si="12"/>
        <v>0.5</v>
      </c>
      <c r="AJ24" s="45">
        <f t="shared" si="13"/>
        <v>0.25</v>
      </c>
      <c r="AK24" s="45">
        <f t="shared" si="14"/>
        <v>0.25</v>
      </c>
      <c r="AL24" s="10">
        <f t="shared" si="15"/>
        <v>0.25</v>
      </c>
      <c r="AM24" s="10">
        <f t="shared" si="16"/>
        <v>0.25</v>
      </c>
      <c r="AN24" s="10">
        <f t="shared" si="17"/>
        <v>1.5</v>
      </c>
      <c r="AO24" s="13">
        <f>IF(COUNTIF($AN$3:$AN$33,AN24)&gt;1,_xlfn.RANK.EQ(AN24,$AN$3:$AN$33)+COUNTIF(AN$3:$AN24,AN24)-1,_xlfn.RANK.EQ(AN24,$AN$3:$AN$33))</f>
        <v>26</v>
      </c>
    </row>
    <row r="25" spans="4:41" ht="14.5" x14ac:dyDescent="0.35">
      <c r="D25" s="186"/>
      <c r="E25" s="9" t="str">
        <f>'0 Composite Gap Score'!B25</f>
        <v>MAYURBHANJ</v>
      </c>
      <c r="F25" s="41">
        <v>0.91</v>
      </c>
      <c r="G25" s="41">
        <v>0.9</v>
      </c>
      <c r="H25" s="41">
        <v>0.9</v>
      </c>
      <c r="I25" s="41">
        <v>0.9</v>
      </c>
      <c r="J25" s="42">
        <v>0.89</v>
      </c>
      <c r="L25" s="174"/>
      <c r="M25" s="9" t="str">
        <f t="shared" si="0"/>
        <v>MAYURBHANJ</v>
      </c>
      <c r="N25" s="30">
        <f t="shared" si="1"/>
        <v>0.91</v>
      </c>
      <c r="O25" s="10">
        <f t="shared" si="2"/>
        <v>0.5</v>
      </c>
      <c r="P25" s="100"/>
      <c r="Q25" s="51" t="s">
        <v>158</v>
      </c>
      <c r="R25" s="30">
        <f t="shared" si="3"/>
        <v>0.9</v>
      </c>
      <c r="S25" s="10">
        <f t="shared" si="4"/>
        <v>0.5</v>
      </c>
      <c r="T25" s="100"/>
      <c r="U25" s="51" t="s">
        <v>158</v>
      </c>
      <c r="V25" s="30">
        <f t="shared" si="5"/>
        <v>0.9</v>
      </c>
      <c r="W25" s="10">
        <f t="shared" si="6"/>
        <v>0.5</v>
      </c>
      <c r="X25" s="100"/>
      <c r="Y25" s="51" t="s">
        <v>158</v>
      </c>
      <c r="Z25" s="30">
        <f t="shared" si="7"/>
        <v>0.9</v>
      </c>
      <c r="AA25" s="10">
        <f t="shared" si="8"/>
        <v>0.5</v>
      </c>
      <c r="AB25" s="100"/>
      <c r="AC25" s="51" t="s">
        <v>158</v>
      </c>
      <c r="AD25" s="30">
        <f t="shared" si="9"/>
        <v>0.89</v>
      </c>
      <c r="AE25" s="13">
        <f t="shared" si="10"/>
        <v>0.25</v>
      </c>
      <c r="AG25" s="183"/>
      <c r="AH25" s="9" t="str">
        <f t="shared" si="11"/>
        <v>MAYURBHANJ</v>
      </c>
      <c r="AI25" s="45">
        <f t="shared" si="12"/>
        <v>0.5</v>
      </c>
      <c r="AJ25" s="45">
        <f t="shared" si="13"/>
        <v>0.5</v>
      </c>
      <c r="AK25" s="45">
        <f t="shared" si="14"/>
        <v>0.5</v>
      </c>
      <c r="AL25" s="10">
        <f t="shared" si="15"/>
        <v>0.5</v>
      </c>
      <c r="AM25" s="10">
        <f t="shared" si="16"/>
        <v>0.25</v>
      </c>
      <c r="AN25" s="10">
        <f t="shared" si="17"/>
        <v>2.25</v>
      </c>
      <c r="AO25" s="13">
        <f>IF(COUNTIF($AN$3:$AN$33,AN25)&gt;1,_xlfn.RANK.EQ(AN25,$AN$3:$AN$33)+COUNTIF(AN$3:$AN25,AN25)-1,_xlfn.RANK.EQ(AN25,$AN$3:$AN$33))</f>
        <v>14</v>
      </c>
    </row>
    <row r="26" spans="4:41" ht="14.5" x14ac:dyDescent="0.35">
      <c r="D26" s="186"/>
      <c r="E26" s="9" t="str">
        <f>'0 Composite Gap Score'!B26</f>
        <v>NABARANGAPUR</v>
      </c>
      <c r="F26" s="41">
        <v>0.91</v>
      </c>
      <c r="G26" s="41">
        <v>0.91</v>
      </c>
      <c r="H26" s="41">
        <v>0.93</v>
      </c>
      <c r="I26" s="41">
        <v>0.93</v>
      </c>
      <c r="J26" s="42">
        <v>0.93</v>
      </c>
      <c r="L26" s="174"/>
      <c r="M26" s="9" t="str">
        <f t="shared" si="0"/>
        <v>NABARANGAPUR</v>
      </c>
      <c r="N26" s="30">
        <f t="shared" si="1"/>
        <v>0.91</v>
      </c>
      <c r="O26" s="10">
        <f t="shared" si="2"/>
        <v>0.5</v>
      </c>
      <c r="P26" s="100"/>
      <c r="Q26" s="51" t="s">
        <v>159</v>
      </c>
      <c r="R26" s="30">
        <f t="shared" si="3"/>
        <v>0.91</v>
      </c>
      <c r="S26" s="10">
        <f t="shared" si="4"/>
        <v>0.25</v>
      </c>
      <c r="T26" s="100"/>
      <c r="U26" s="51" t="s">
        <v>159</v>
      </c>
      <c r="V26" s="30">
        <f t="shared" si="5"/>
        <v>0.93</v>
      </c>
      <c r="W26" s="10">
        <f t="shared" si="6"/>
        <v>0.25</v>
      </c>
      <c r="X26" s="100"/>
      <c r="Y26" s="51" t="s">
        <v>159</v>
      </c>
      <c r="Z26" s="30">
        <f t="shared" si="7"/>
        <v>0.93</v>
      </c>
      <c r="AA26" s="10">
        <f t="shared" si="8"/>
        <v>0.25</v>
      </c>
      <c r="AB26" s="100"/>
      <c r="AC26" s="51" t="s">
        <v>159</v>
      </c>
      <c r="AD26" s="30">
        <f t="shared" si="9"/>
        <v>0.93</v>
      </c>
      <c r="AE26" s="13">
        <f t="shared" si="10"/>
        <v>0.25</v>
      </c>
      <c r="AG26" s="183"/>
      <c r="AH26" s="9" t="str">
        <f t="shared" si="11"/>
        <v>NABARANGAPUR</v>
      </c>
      <c r="AI26" s="45">
        <f t="shared" si="12"/>
        <v>0.5</v>
      </c>
      <c r="AJ26" s="45">
        <f t="shared" si="13"/>
        <v>0.25</v>
      </c>
      <c r="AK26" s="45">
        <f t="shared" si="14"/>
        <v>0.25</v>
      </c>
      <c r="AL26" s="10">
        <f t="shared" si="15"/>
        <v>0.25</v>
      </c>
      <c r="AM26" s="10">
        <f t="shared" si="16"/>
        <v>0.25</v>
      </c>
      <c r="AN26" s="10">
        <f t="shared" si="17"/>
        <v>1.5</v>
      </c>
      <c r="AO26" s="13">
        <f>IF(COUNTIF($AN$3:$AN$33,AN26)&gt;1,_xlfn.RANK.EQ(AN26,$AN$3:$AN$33)+COUNTIF(AN$3:$AN26,AN26)-1,_xlfn.RANK.EQ(AN26,$AN$3:$AN$33))</f>
        <v>27</v>
      </c>
    </row>
    <row r="27" spans="4:41" ht="14.5" x14ac:dyDescent="0.35">
      <c r="D27" s="186"/>
      <c r="E27" s="9" t="str">
        <f>'0 Composite Gap Score'!B27</f>
        <v>NAYAGARH</v>
      </c>
      <c r="F27" s="41">
        <v>0.69</v>
      </c>
      <c r="G27" s="41">
        <v>0.9</v>
      </c>
      <c r="H27" s="41">
        <v>0.88</v>
      </c>
      <c r="I27" s="41">
        <v>0.89</v>
      </c>
      <c r="J27" s="42">
        <v>0.88</v>
      </c>
      <c r="L27" s="174"/>
      <c r="M27" s="9" t="str">
        <f t="shared" si="0"/>
        <v>NAYAGARH</v>
      </c>
      <c r="N27" s="30">
        <f t="shared" si="1"/>
        <v>0.69</v>
      </c>
      <c r="O27" s="10">
        <f t="shared" si="2"/>
        <v>1</v>
      </c>
      <c r="P27" s="100"/>
      <c r="Q27" s="51" t="s">
        <v>160</v>
      </c>
      <c r="R27" s="30">
        <f t="shared" si="3"/>
        <v>0.9</v>
      </c>
      <c r="S27" s="10">
        <f t="shared" si="4"/>
        <v>0.5</v>
      </c>
      <c r="T27" s="100"/>
      <c r="U27" s="51" t="s">
        <v>160</v>
      </c>
      <c r="V27" s="30">
        <f t="shared" si="5"/>
        <v>0.88</v>
      </c>
      <c r="W27" s="10">
        <f t="shared" si="6"/>
        <v>0.25</v>
      </c>
      <c r="X27" s="100"/>
      <c r="Y27" s="51" t="s">
        <v>160</v>
      </c>
      <c r="Z27" s="30">
        <f t="shared" si="7"/>
        <v>0.89</v>
      </c>
      <c r="AA27" s="10">
        <f t="shared" si="8"/>
        <v>0.25</v>
      </c>
      <c r="AB27" s="100"/>
      <c r="AC27" s="51" t="s">
        <v>160</v>
      </c>
      <c r="AD27" s="30">
        <f t="shared" si="9"/>
        <v>0.88</v>
      </c>
      <c r="AE27" s="13">
        <f t="shared" si="10"/>
        <v>0.25</v>
      </c>
      <c r="AG27" s="183"/>
      <c r="AH27" s="9" t="str">
        <f t="shared" si="11"/>
        <v>NAYAGARH</v>
      </c>
      <c r="AI27" s="45">
        <f t="shared" si="12"/>
        <v>1</v>
      </c>
      <c r="AJ27" s="45">
        <f t="shared" si="13"/>
        <v>0.5</v>
      </c>
      <c r="AK27" s="45">
        <f t="shared" si="14"/>
        <v>0.25</v>
      </c>
      <c r="AL27" s="10">
        <f t="shared" si="15"/>
        <v>0.25</v>
      </c>
      <c r="AM27" s="10">
        <f t="shared" si="16"/>
        <v>0.25</v>
      </c>
      <c r="AN27" s="10">
        <f t="shared" si="17"/>
        <v>2.25</v>
      </c>
      <c r="AO27" s="13">
        <f>IF(COUNTIF($AN$3:$AN$33,AN27)&gt;1,_xlfn.RANK.EQ(AN27,$AN$3:$AN$33)+COUNTIF(AN$3:$AN27,AN27)-1,_xlfn.RANK.EQ(AN27,$AN$3:$AN$33))</f>
        <v>15</v>
      </c>
    </row>
    <row r="28" spans="4:41" ht="14.5" x14ac:dyDescent="0.35">
      <c r="D28" s="186"/>
      <c r="E28" s="9" t="str">
        <f>'0 Composite Gap Score'!B28</f>
        <v>NUAPADA</v>
      </c>
      <c r="F28" s="41">
        <v>0.89</v>
      </c>
      <c r="G28" s="41">
        <v>0.87</v>
      </c>
      <c r="H28" s="41">
        <v>0.88</v>
      </c>
      <c r="I28" s="41">
        <v>0.88</v>
      </c>
      <c r="J28" s="42">
        <v>0.87</v>
      </c>
      <c r="L28" s="174"/>
      <c r="M28" s="9" t="str">
        <f t="shared" si="0"/>
        <v>NUAPADA</v>
      </c>
      <c r="N28" s="30">
        <f t="shared" si="1"/>
        <v>0.89</v>
      </c>
      <c r="O28" s="10">
        <f t="shared" si="2"/>
        <v>0.25</v>
      </c>
      <c r="P28" s="100"/>
      <c r="Q28" s="51" t="s">
        <v>161</v>
      </c>
      <c r="R28" s="30">
        <f t="shared" si="3"/>
        <v>0.87</v>
      </c>
      <c r="S28" s="10">
        <f t="shared" si="4"/>
        <v>1</v>
      </c>
      <c r="T28" s="100"/>
      <c r="U28" s="51" t="s">
        <v>161</v>
      </c>
      <c r="V28" s="30">
        <f t="shared" si="5"/>
        <v>0.88</v>
      </c>
      <c r="W28" s="10">
        <f t="shared" si="6"/>
        <v>0.25</v>
      </c>
      <c r="X28" s="100"/>
      <c r="Y28" s="51" t="s">
        <v>161</v>
      </c>
      <c r="Z28" s="30">
        <f t="shared" si="7"/>
        <v>0.88</v>
      </c>
      <c r="AA28" s="10">
        <f t="shared" si="8"/>
        <v>0.25</v>
      </c>
      <c r="AB28" s="100"/>
      <c r="AC28" s="51" t="s">
        <v>161</v>
      </c>
      <c r="AD28" s="30">
        <f t="shared" si="9"/>
        <v>0.87</v>
      </c>
      <c r="AE28" s="13">
        <f t="shared" si="10"/>
        <v>1</v>
      </c>
      <c r="AG28" s="183"/>
      <c r="AH28" s="9" t="str">
        <f t="shared" si="11"/>
        <v>NUAPADA</v>
      </c>
      <c r="AI28" s="45">
        <f t="shared" si="12"/>
        <v>0.25</v>
      </c>
      <c r="AJ28" s="45">
        <f t="shared" si="13"/>
        <v>1</v>
      </c>
      <c r="AK28" s="45">
        <f t="shared" si="14"/>
        <v>0.25</v>
      </c>
      <c r="AL28" s="10">
        <f t="shared" si="15"/>
        <v>0.25</v>
      </c>
      <c r="AM28" s="10">
        <f t="shared" si="16"/>
        <v>1</v>
      </c>
      <c r="AN28" s="10">
        <f t="shared" si="17"/>
        <v>2.75</v>
      </c>
      <c r="AO28" s="13">
        <f>IF(COUNTIF($AN$3:$AN$33,AN28)&gt;1,_xlfn.RANK.EQ(AN28,$AN$3:$AN$33)+COUNTIF(AN$3:$AN28,AN28)-1,_xlfn.RANK.EQ(AN28,$AN$3:$AN$33))</f>
        <v>7</v>
      </c>
    </row>
    <row r="29" spans="4:41" ht="14.5" x14ac:dyDescent="0.35">
      <c r="D29" s="186"/>
      <c r="E29" s="9" t="str">
        <f>'0 Composite Gap Score'!B29</f>
        <v>PURI</v>
      </c>
      <c r="F29" s="41">
        <v>0.87</v>
      </c>
      <c r="G29" s="41">
        <v>0.9</v>
      </c>
      <c r="H29" s="41">
        <v>0.88</v>
      </c>
      <c r="I29" s="41">
        <v>0.9</v>
      </c>
      <c r="J29" s="42">
        <v>0.87</v>
      </c>
      <c r="L29" s="174"/>
      <c r="M29" s="9" t="str">
        <f t="shared" si="0"/>
        <v>PURI</v>
      </c>
      <c r="N29" s="30">
        <f t="shared" si="1"/>
        <v>0.87</v>
      </c>
      <c r="O29" s="10">
        <f t="shared" si="2"/>
        <v>0.25</v>
      </c>
      <c r="P29" s="100"/>
      <c r="Q29" s="51" t="s">
        <v>162</v>
      </c>
      <c r="R29" s="30">
        <f t="shared" si="3"/>
        <v>0.9</v>
      </c>
      <c r="S29" s="10">
        <f t="shared" si="4"/>
        <v>0.5</v>
      </c>
      <c r="T29" s="100"/>
      <c r="U29" s="51" t="s">
        <v>162</v>
      </c>
      <c r="V29" s="30">
        <f t="shared" si="5"/>
        <v>0.88</v>
      </c>
      <c r="W29" s="10">
        <f t="shared" si="6"/>
        <v>0.25</v>
      </c>
      <c r="X29" s="100"/>
      <c r="Y29" s="51" t="s">
        <v>162</v>
      </c>
      <c r="Z29" s="30">
        <f t="shared" si="7"/>
        <v>0.9</v>
      </c>
      <c r="AA29" s="10">
        <f t="shared" si="8"/>
        <v>0.5</v>
      </c>
      <c r="AB29" s="100"/>
      <c r="AC29" s="51" t="s">
        <v>162</v>
      </c>
      <c r="AD29" s="30">
        <f t="shared" si="9"/>
        <v>0.87</v>
      </c>
      <c r="AE29" s="13">
        <f t="shared" si="10"/>
        <v>1</v>
      </c>
      <c r="AG29" s="183"/>
      <c r="AH29" s="9" t="str">
        <f t="shared" si="11"/>
        <v>PURI</v>
      </c>
      <c r="AI29" s="45">
        <f t="shared" si="12"/>
        <v>0.25</v>
      </c>
      <c r="AJ29" s="45">
        <f t="shared" si="13"/>
        <v>0.5</v>
      </c>
      <c r="AK29" s="45">
        <f t="shared" si="14"/>
        <v>0.25</v>
      </c>
      <c r="AL29" s="10">
        <f t="shared" si="15"/>
        <v>0.5</v>
      </c>
      <c r="AM29" s="10">
        <f t="shared" si="16"/>
        <v>1</v>
      </c>
      <c r="AN29" s="10">
        <f t="shared" si="17"/>
        <v>2.5</v>
      </c>
      <c r="AO29" s="13">
        <f>IF(COUNTIF($AN$3:$AN$33,AN29)&gt;1,_xlfn.RANK.EQ(AN29,$AN$3:$AN$33)+COUNTIF(AN$3:$AN29,AN29)-1,_xlfn.RANK.EQ(AN29,$AN$3:$AN$33))</f>
        <v>10</v>
      </c>
    </row>
    <row r="30" spans="4:41" ht="14.5" x14ac:dyDescent="0.35">
      <c r="D30" s="186"/>
      <c r="E30" s="9" t="str">
        <f>'0 Composite Gap Score'!B30</f>
        <v>RAYAGADA</v>
      </c>
      <c r="F30" s="41">
        <v>0.91</v>
      </c>
      <c r="G30" s="41">
        <v>0.9</v>
      </c>
      <c r="H30" s="41">
        <v>0.9</v>
      </c>
      <c r="I30" s="41">
        <v>0.89</v>
      </c>
      <c r="J30" s="42">
        <v>0.9</v>
      </c>
      <c r="L30" s="174"/>
      <c r="M30" s="9" t="str">
        <f t="shared" si="0"/>
        <v>RAYAGADA</v>
      </c>
      <c r="N30" s="30">
        <f t="shared" si="1"/>
        <v>0.91</v>
      </c>
      <c r="O30" s="10">
        <f t="shared" si="2"/>
        <v>0.5</v>
      </c>
      <c r="P30" s="100"/>
      <c r="Q30" s="51" t="s">
        <v>163</v>
      </c>
      <c r="R30" s="30">
        <f t="shared" si="3"/>
        <v>0.9</v>
      </c>
      <c r="S30" s="10">
        <f t="shared" si="4"/>
        <v>0.5</v>
      </c>
      <c r="T30" s="100"/>
      <c r="U30" s="51" t="s">
        <v>163</v>
      </c>
      <c r="V30" s="30">
        <f t="shared" si="5"/>
        <v>0.9</v>
      </c>
      <c r="W30" s="10">
        <f t="shared" si="6"/>
        <v>0.5</v>
      </c>
      <c r="X30" s="100"/>
      <c r="Y30" s="51" t="s">
        <v>163</v>
      </c>
      <c r="Z30" s="30">
        <f t="shared" si="7"/>
        <v>0.89</v>
      </c>
      <c r="AA30" s="10">
        <f t="shared" si="8"/>
        <v>0.25</v>
      </c>
      <c r="AB30" s="100"/>
      <c r="AC30" s="51" t="s">
        <v>163</v>
      </c>
      <c r="AD30" s="30">
        <f t="shared" si="9"/>
        <v>0.9</v>
      </c>
      <c r="AE30" s="13">
        <f t="shared" si="10"/>
        <v>0.5</v>
      </c>
      <c r="AG30" s="183"/>
      <c r="AH30" s="9" t="str">
        <f t="shared" si="11"/>
        <v>RAYAGADA</v>
      </c>
      <c r="AI30" s="45">
        <f t="shared" si="12"/>
        <v>0.5</v>
      </c>
      <c r="AJ30" s="45">
        <f t="shared" si="13"/>
        <v>0.5</v>
      </c>
      <c r="AK30" s="45">
        <f t="shared" si="14"/>
        <v>0.5</v>
      </c>
      <c r="AL30" s="10">
        <f t="shared" si="15"/>
        <v>0.25</v>
      </c>
      <c r="AM30" s="10">
        <f t="shared" si="16"/>
        <v>0.5</v>
      </c>
      <c r="AN30" s="10">
        <f t="shared" si="17"/>
        <v>2.25</v>
      </c>
      <c r="AO30" s="13">
        <f>IF(COUNTIF($AN$3:$AN$33,AN30)&gt;1,_xlfn.RANK.EQ(AN30,$AN$3:$AN$33)+COUNTIF(AN$3:$AN30,AN30)-1,_xlfn.RANK.EQ(AN30,$AN$3:$AN$33))</f>
        <v>16</v>
      </c>
    </row>
    <row r="31" spans="4:41" ht="14.5" x14ac:dyDescent="0.35">
      <c r="D31" s="186"/>
      <c r="E31" s="9" t="str">
        <f>'0 Composite Gap Score'!B31</f>
        <v>SAMBALPUR</v>
      </c>
      <c r="F31" s="41">
        <v>0.92</v>
      </c>
      <c r="G31" s="41">
        <v>0.93</v>
      </c>
      <c r="H31" s="41">
        <v>0.83</v>
      </c>
      <c r="I31" s="41">
        <v>0.83</v>
      </c>
      <c r="J31" s="42">
        <v>0.89</v>
      </c>
      <c r="L31" s="174"/>
      <c r="M31" s="9" t="str">
        <f t="shared" si="0"/>
        <v>SAMBALPUR</v>
      </c>
      <c r="N31" s="30">
        <f t="shared" si="1"/>
        <v>0.92</v>
      </c>
      <c r="O31" s="10">
        <f t="shared" si="2"/>
        <v>0.25</v>
      </c>
      <c r="P31" s="100"/>
      <c r="Q31" s="51" t="s">
        <v>164</v>
      </c>
      <c r="R31" s="30">
        <f t="shared" si="3"/>
        <v>0.93</v>
      </c>
      <c r="S31" s="10">
        <f t="shared" si="4"/>
        <v>0.25</v>
      </c>
      <c r="T31" s="100"/>
      <c r="U31" s="51" t="s">
        <v>164</v>
      </c>
      <c r="V31" s="30">
        <f t="shared" si="5"/>
        <v>0.83</v>
      </c>
      <c r="W31" s="10">
        <f t="shared" si="6"/>
        <v>1</v>
      </c>
      <c r="X31" s="100"/>
      <c r="Y31" s="51" t="s">
        <v>164</v>
      </c>
      <c r="Z31" s="30">
        <f t="shared" si="7"/>
        <v>0.83</v>
      </c>
      <c r="AA31" s="10">
        <f t="shared" si="8"/>
        <v>1</v>
      </c>
      <c r="AB31" s="100"/>
      <c r="AC31" s="51" t="s">
        <v>164</v>
      </c>
      <c r="AD31" s="30">
        <f t="shared" si="9"/>
        <v>0.89</v>
      </c>
      <c r="AE31" s="13">
        <f t="shared" si="10"/>
        <v>0.25</v>
      </c>
      <c r="AG31" s="183"/>
      <c r="AH31" s="9" t="str">
        <f t="shared" si="11"/>
        <v>SAMBALPUR</v>
      </c>
      <c r="AI31" s="45">
        <f t="shared" si="12"/>
        <v>0.25</v>
      </c>
      <c r="AJ31" s="45">
        <f t="shared" si="13"/>
        <v>0.25</v>
      </c>
      <c r="AK31" s="45">
        <f t="shared" si="14"/>
        <v>1</v>
      </c>
      <c r="AL31" s="10">
        <f t="shared" si="15"/>
        <v>1</v>
      </c>
      <c r="AM31" s="10">
        <f t="shared" si="16"/>
        <v>0.25</v>
      </c>
      <c r="AN31" s="10">
        <f t="shared" si="17"/>
        <v>2.75</v>
      </c>
      <c r="AO31" s="13">
        <f>IF(COUNTIF($AN$3:$AN$33,AN31)&gt;1,_xlfn.RANK.EQ(AN31,$AN$3:$AN$33)+COUNTIF(AN$3:$AN31,AN31)-1,_xlfn.RANK.EQ(AN31,$AN$3:$AN$33))</f>
        <v>8</v>
      </c>
    </row>
    <row r="32" spans="4:41" ht="14.5" x14ac:dyDescent="0.35">
      <c r="D32" s="186"/>
      <c r="E32" s="9" t="str">
        <f>'0 Composite Gap Score'!B32</f>
        <v>SONAPUR</v>
      </c>
      <c r="F32" s="41">
        <v>0.89</v>
      </c>
      <c r="G32" s="41">
        <v>0.92</v>
      </c>
      <c r="H32" s="41">
        <v>0.9</v>
      </c>
      <c r="I32" s="41">
        <v>0.9</v>
      </c>
      <c r="J32" s="42">
        <v>0.88</v>
      </c>
      <c r="L32" s="174"/>
      <c r="M32" s="9" t="str">
        <f t="shared" si="0"/>
        <v>SONAPUR</v>
      </c>
      <c r="N32" s="30">
        <f t="shared" si="1"/>
        <v>0.89</v>
      </c>
      <c r="O32" s="10">
        <f t="shared" si="2"/>
        <v>0.25</v>
      </c>
      <c r="P32" s="100"/>
      <c r="Q32" s="51" t="s">
        <v>165</v>
      </c>
      <c r="R32" s="30">
        <f t="shared" si="3"/>
        <v>0.92</v>
      </c>
      <c r="S32" s="10">
        <f t="shared" si="4"/>
        <v>0.25</v>
      </c>
      <c r="T32" s="100"/>
      <c r="U32" s="51" t="s">
        <v>165</v>
      </c>
      <c r="V32" s="30">
        <f t="shared" si="5"/>
        <v>0.9</v>
      </c>
      <c r="W32" s="10">
        <f t="shared" si="6"/>
        <v>0.5</v>
      </c>
      <c r="X32" s="100"/>
      <c r="Y32" s="51" t="s">
        <v>165</v>
      </c>
      <c r="Z32" s="30">
        <f t="shared" si="7"/>
        <v>0.9</v>
      </c>
      <c r="AA32" s="10">
        <f t="shared" si="8"/>
        <v>0.5</v>
      </c>
      <c r="AB32" s="100"/>
      <c r="AC32" s="51" t="s">
        <v>165</v>
      </c>
      <c r="AD32" s="30">
        <f t="shared" si="9"/>
        <v>0.88</v>
      </c>
      <c r="AE32" s="13">
        <f t="shared" si="10"/>
        <v>0.25</v>
      </c>
      <c r="AG32" s="183"/>
      <c r="AH32" s="9" t="str">
        <f t="shared" si="11"/>
        <v>SONAPUR</v>
      </c>
      <c r="AI32" s="45">
        <f t="shared" si="12"/>
        <v>0.25</v>
      </c>
      <c r="AJ32" s="45">
        <f t="shared" si="13"/>
        <v>0.25</v>
      </c>
      <c r="AK32" s="45">
        <f t="shared" si="14"/>
        <v>0.5</v>
      </c>
      <c r="AL32" s="10">
        <f t="shared" si="15"/>
        <v>0.5</v>
      </c>
      <c r="AM32" s="10">
        <f t="shared" si="16"/>
        <v>0.25</v>
      </c>
      <c r="AN32" s="10">
        <f t="shared" si="17"/>
        <v>1.75</v>
      </c>
      <c r="AO32" s="13">
        <f>IF(COUNTIF($AN$3:$AN$33,AN32)&gt;1,_xlfn.RANK.EQ(AN32,$AN$3:$AN$33)+COUNTIF(AN$3:$AN32,AN32)-1,_xlfn.RANK.EQ(AN32,$AN$3:$AN$33))</f>
        <v>25</v>
      </c>
    </row>
    <row r="33" spans="4:41" thickBot="1" x14ac:dyDescent="0.4">
      <c r="D33" s="187"/>
      <c r="E33" s="9" t="str">
        <f>'0 Composite Gap Score'!B33</f>
        <v>SUNDARGARH</v>
      </c>
      <c r="F33" s="43">
        <v>0.9</v>
      </c>
      <c r="G33" s="43">
        <v>0.9</v>
      </c>
      <c r="H33" s="43">
        <v>0.88</v>
      </c>
      <c r="I33" s="43">
        <v>0.89</v>
      </c>
      <c r="J33" s="44">
        <v>0.9</v>
      </c>
      <c r="L33" s="188"/>
      <c r="M33" s="18" t="str">
        <f t="shared" si="0"/>
        <v>SUNDARGARH</v>
      </c>
      <c r="N33" s="48">
        <f t="shared" si="1"/>
        <v>0.9</v>
      </c>
      <c r="O33" s="14">
        <f t="shared" si="2"/>
        <v>0.5</v>
      </c>
      <c r="P33" s="37"/>
      <c r="Q33" s="52" t="s">
        <v>166</v>
      </c>
      <c r="R33" s="48">
        <f t="shared" si="3"/>
        <v>0.9</v>
      </c>
      <c r="S33" s="14">
        <f t="shared" si="4"/>
        <v>0.5</v>
      </c>
      <c r="T33" s="37"/>
      <c r="U33" s="52" t="s">
        <v>166</v>
      </c>
      <c r="V33" s="48">
        <f t="shared" si="5"/>
        <v>0.88</v>
      </c>
      <c r="W33" s="14">
        <f t="shared" si="6"/>
        <v>0.25</v>
      </c>
      <c r="X33" s="37"/>
      <c r="Y33" s="52" t="s">
        <v>166</v>
      </c>
      <c r="Z33" s="48">
        <f t="shared" si="7"/>
        <v>0.89</v>
      </c>
      <c r="AA33" s="14">
        <f t="shared" si="8"/>
        <v>0.25</v>
      </c>
      <c r="AB33" s="37"/>
      <c r="AC33" s="52" t="s">
        <v>166</v>
      </c>
      <c r="AD33" s="48">
        <f t="shared" si="9"/>
        <v>0.9</v>
      </c>
      <c r="AE33" s="19">
        <f t="shared" si="10"/>
        <v>0.5</v>
      </c>
      <c r="AG33" s="189"/>
      <c r="AH33" s="18" t="str">
        <f t="shared" si="11"/>
        <v>SUNDARGARH</v>
      </c>
      <c r="AI33" s="47">
        <f t="shared" si="12"/>
        <v>0.5</v>
      </c>
      <c r="AJ33" s="47">
        <f t="shared" si="13"/>
        <v>0.5</v>
      </c>
      <c r="AK33" s="47">
        <f t="shared" si="14"/>
        <v>0.25</v>
      </c>
      <c r="AL33" s="14">
        <f t="shared" si="15"/>
        <v>0.25</v>
      </c>
      <c r="AM33" s="14">
        <f t="shared" si="16"/>
        <v>0.5</v>
      </c>
      <c r="AN33" s="14">
        <f t="shared" si="17"/>
        <v>2</v>
      </c>
      <c r="AO33" s="19">
        <f>IF(COUNTIF($AN$3:$AN$33,AN33)&gt;1,_xlfn.RANK.EQ(AN33,$AN$3:$AN$33)+COUNTIF(AN$3:$AN33,AN33)-1,_xlfn.RANK.EQ(AN33,$AN$3:$AN$33))</f>
        <v>22</v>
      </c>
    </row>
    <row r="34" spans="4:41" ht="18.5" x14ac:dyDescent="0.45"/>
  </sheetData>
  <mergeCells count="3">
    <mergeCell ref="D1:D33"/>
    <mergeCell ref="L1:L33"/>
    <mergeCell ref="AG1:AG33"/>
  </mergeCells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8DEB136013CB409CFA651678EF5ADF" ma:contentTypeVersion="18" ma:contentTypeDescription="Create a new document." ma:contentTypeScope="" ma:versionID="698de10b02298a82dfcf43f54d26dba0">
  <xsd:schema xmlns:xsd="http://www.w3.org/2001/XMLSchema" xmlns:xs="http://www.w3.org/2001/XMLSchema" xmlns:p="http://schemas.microsoft.com/office/2006/metadata/properties" xmlns:ns2="ff60932a-dcf0-4fb4-839d-6f1c744b7ffa" xmlns:ns3="8e3a35b0-f21e-4fc4-800d-258040250caa" xmlns:ns4="b6e4cf99-c102-4343-aee4-63a0bb87078f" xmlns:ns5="http://schemas.microsoft.com/sharepoint/v4" targetNamespace="http://schemas.microsoft.com/office/2006/metadata/properties" ma:root="true" ma:fieldsID="e012578e6f56fdc14af3c330fa353efa" ns2:_="" ns3:_="" ns4:_="" ns5:_="">
    <xsd:import namespace="ff60932a-dcf0-4fb4-839d-6f1c744b7ffa"/>
    <xsd:import namespace="8e3a35b0-f21e-4fc4-800d-258040250caa"/>
    <xsd:import namespace="b6e4cf99-c102-4343-aee4-63a0bb87078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5:IconOverlay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0932a-dcf0-4fb4-839d-6f1c744b7f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9c14b0-6271-4106-a615-658895427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a35b0-f21e-4fc4-800d-258040250c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4cf99-c102-4343-aee4-63a0bb87078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218b542-b8c6-405c-9e14-32cee9f0d895}" ma:internalName="TaxCatchAll" ma:showField="CatchAllData" ma:web="8e3a35b0-f21e-4fc4-800d-258040250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e4cf99-c102-4343-aee4-63a0bb87078f" xsi:nil="true"/>
    <lcf76f155ced4ddcb4097134ff3c332f xmlns="ff60932a-dcf0-4fb4-839d-6f1c744b7ffa">
      <Terms xmlns="http://schemas.microsoft.com/office/infopath/2007/PartnerControls"/>
    </lcf76f155ced4ddcb4097134ff3c332f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6682EAFC-C7CA-4D48-B09F-DCC0BBB5E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B6A07-CD68-4808-A2BE-045E537E8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0932a-dcf0-4fb4-839d-6f1c744b7ffa"/>
    <ds:schemaRef ds:uri="8e3a35b0-f21e-4fc4-800d-258040250caa"/>
    <ds:schemaRef ds:uri="b6e4cf99-c102-4343-aee4-63a0bb87078f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272152-D80F-4238-964B-915099A10A33}">
  <ds:schemaRefs>
    <ds:schemaRef ds:uri="http://schemas.microsoft.com/office/2006/metadata/properties"/>
    <ds:schemaRef ds:uri="http://schemas.microsoft.com/office/infopath/2007/PartnerControls"/>
    <ds:schemaRef ds:uri="b6e4cf99-c102-4343-aee4-63a0bb87078f"/>
    <ds:schemaRef ds:uri="ff60932a-dcf0-4fb4-839d-6f1c744b7ffa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Suggested Partnership Option </vt:lpstr>
      <vt:lpstr>0 Composite Gap Score</vt:lpstr>
      <vt:lpstr>1 Notification Gap</vt:lpstr>
      <vt:lpstr>2 Diabetes Testing Gap</vt:lpstr>
      <vt:lpstr>3 HIV Testing Gap</vt:lpstr>
      <vt:lpstr>4 MC Gap</vt:lpstr>
      <vt:lpstr>5 UDST Gap</vt:lpstr>
      <vt:lpstr>6 Treatment Outcome Gap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Arnab</dc:creator>
  <cp:keywords/>
  <dc:description/>
  <cp:lastModifiedBy>Arnab Mondal</cp:lastModifiedBy>
  <cp:revision/>
  <dcterms:created xsi:type="dcterms:W3CDTF">2015-06-05T18:17:20Z</dcterms:created>
  <dcterms:modified xsi:type="dcterms:W3CDTF">2024-05-05T19:26:05Z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0x010100958DEB136013CB409CFA651678EF5ADF</vt:lpwstr>
  </property>
  <property fmtid="{D5CDD505-2E9C-101B-9397-08002B2CF9AE}" pid="3" name="MediaServiceImageTags">
    <vt:lpwstr/>
  </property>
</Properties>
</file>